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20" yWindow="-120" windowWidth="29040" windowHeight="15840" tabRatio="630" activeTab="2"/>
  </bookViews>
  <sheets>
    <sheet name="Расчет" sheetId="3" r:id="rId1"/>
    <sheet name="Нарушения БК" sheetId="4" r:id="rId2"/>
    <sheet name="Оценки" sheetId="5" r:id="rId3"/>
    <sheet name="Индикаторы" sheetId="6" r:id="rId4"/>
    <sheet name="Данные" sheetId="7" r:id="rId5"/>
  </sheets>
  <externalReferences>
    <externalReference r:id="rId6"/>
  </externalReferences>
  <definedNames>
    <definedName name="_xlnm._FilterDatabase" localSheetId="4" hidden="1">Данные!$B$4:$R$55</definedName>
    <definedName name="_xlnm._FilterDatabase" localSheetId="3" hidden="1">Индикаторы!$A$7:$S$38</definedName>
    <definedName name="_xlnm._FilterDatabase" localSheetId="2" hidden="1">Оценки!$A$4:$T$29</definedName>
    <definedName name="OLE_LINK7" localSheetId="3">Индикаторы!#REF!</definedName>
    <definedName name="OLE_LINK7" localSheetId="1">'Нарушения БК'!#REF!</definedName>
    <definedName name="OLE_LINK7" localSheetId="2">Оценки!#REF!</definedName>
    <definedName name="Z_098E34BE_CFD7_43AA_8220_ECA9C8F59E89_.wvu.FilterData" localSheetId="4" hidden="1">Данные!$A$5:$Q$55</definedName>
    <definedName name="Z_099474FE_4EC7_4CB3_84C0_D607E04C5E4A_.wvu.FilterData" localSheetId="4" hidden="1">Данные!$A$5:$Q$55</definedName>
    <definedName name="Z_0B143493_E8AF_4ECF_9F8E_ADD561353ACD_.wvu.FilterData" localSheetId="4" hidden="1">Данные!$A$5:$Q$55</definedName>
    <definedName name="Z_0F230C82_ACCB_4159_B2D9_CECDCA49D9F3_.wvu.FilterData" localSheetId="4" hidden="1">Данные!$A$5:$Q$55</definedName>
    <definedName name="Z_147A8583_3101_4745_816E_6D404CE92D5B_.wvu.Cols" localSheetId="4" hidden="1">Данные!$A:$A</definedName>
    <definedName name="Z_147A8583_3101_4745_816E_6D404CE92D5B_.wvu.Cols" localSheetId="2" hidden="1">Оценки!$F:$H</definedName>
    <definedName name="Z_147A8583_3101_4745_816E_6D404CE92D5B_.wvu.FilterData" localSheetId="4" hidden="1">Данные!$A$5:$Q$55</definedName>
    <definedName name="Z_147A8583_3101_4745_816E_6D404CE92D5B_.wvu.FilterData" localSheetId="3" hidden="1">Индикаторы!$A$7:$S$35</definedName>
    <definedName name="Z_147A8583_3101_4745_816E_6D404CE92D5B_.wvu.FilterData" localSheetId="2" hidden="1">Оценки!$A$4:$T$27</definedName>
    <definedName name="Z_147A8583_3101_4745_816E_6D404CE92D5B_.wvu.PrintTitles" localSheetId="4" hidden="1">Данные!$B:$E,Данные!$4:$4</definedName>
    <definedName name="Z_147A8583_3101_4745_816E_6D404CE92D5B_.wvu.PrintTitles" localSheetId="3" hidden="1">Индикаторы!$A:$B,Индикаторы!$5:$5</definedName>
    <definedName name="Z_147A8583_3101_4745_816E_6D404CE92D5B_.wvu.PrintTitles" localSheetId="1" hidden="1">'Нарушения БК'!$A:$B</definedName>
    <definedName name="Z_147A8583_3101_4745_816E_6D404CE92D5B_.wvu.PrintTitles" localSheetId="2" hidden="1">Оценки!$A:$B,Оценки!$4:$5</definedName>
    <definedName name="Z_147A8583_3101_4745_816E_6D404CE92D5B_.wvu.Rows" localSheetId="3" hidden="1">Индикаторы!$6:$6</definedName>
    <definedName name="Z_4D8262FD_3414_4C1E_8424_B1C8B463E78D_.wvu.FilterData" localSheetId="4" hidden="1">Данные!$A$5:$Q$55</definedName>
    <definedName name="Z_575C3477_AA33_4787_811C_6F4C21E7967C_.wvu.FilterData" localSheetId="4" hidden="1">Данные!$A$5:$Q$55</definedName>
    <definedName name="Z_6954D032_FB65_46D7_B3FD_2240DE8EEC08_.wvu.FilterData" localSheetId="4" hidden="1">Данные!$A$5:$Q$55</definedName>
    <definedName name="Z_6D1BDB52_2363_40AC_9D7D_47AC755283F9_.wvu.FilterData" localSheetId="4" hidden="1">Данные!$A$5:$Q$55</definedName>
    <definedName name="Z_748E3807_FF97_410D_A98F_64A98E0B10B1_.wvu.FilterData" localSheetId="4" hidden="1">Данные!$A$5:$Q$55</definedName>
    <definedName name="Z_7C73B16C_AAEE_4A9B_B92B_6CA35F0FE062_.wvu.FilterData" localSheetId="4" hidden="1">Данные!$A$5:$Q$55</definedName>
    <definedName name="Z_83D10D2B_87E3_492A_8FA6_1D109F479C1D_.wvu.FilterData" localSheetId="4" hidden="1">Данные!$A$5:$Q$55</definedName>
    <definedName name="Z_8ABC692A_193F_4EA9_A7E8_F3C636A6C39C_.wvu.Cols" localSheetId="4" hidden="1">Данные!$A:$A</definedName>
    <definedName name="Z_8ABC692A_193F_4EA9_A7E8_F3C636A6C39C_.wvu.Cols" localSheetId="2" hidden="1">Оценки!$F:$H</definedName>
    <definedName name="Z_8ABC692A_193F_4EA9_A7E8_F3C636A6C39C_.wvu.FilterData" localSheetId="4" hidden="1">Данные!$A$5:$Q$55</definedName>
    <definedName name="Z_8ABC692A_193F_4EA9_A7E8_F3C636A6C39C_.wvu.FilterData" localSheetId="3" hidden="1">Индикаторы!$A$7:$S$35</definedName>
    <definedName name="Z_8ABC692A_193F_4EA9_A7E8_F3C636A6C39C_.wvu.FilterData" localSheetId="2" hidden="1">Оценки!$A$4:$T$27</definedName>
    <definedName name="Z_8ABC692A_193F_4EA9_A7E8_F3C636A6C39C_.wvu.PrintTitles" localSheetId="4" hidden="1">Данные!$B:$E,Данные!$4:$4</definedName>
    <definedName name="Z_8ABC692A_193F_4EA9_A7E8_F3C636A6C39C_.wvu.PrintTitles" localSheetId="3" hidden="1">Индикаторы!$A:$B,Индикаторы!$5:$5</definedName>
    <definedName name="Z_8ABC692A_193F_4EA9_A7E8_F3C636A6C39C_.wvu.PrintTitles" localSheetId="1" hidden="1">'Нарушения БК'!$A:$B</definedName>
    <definedName name="Z_8ABC692A_193F_4EA9_A7E8_F3C636A6C39C_.wvu.PrintTitles" localSheetId="2" hidden="1">Оценки!$A:$B,Оценки!$4:$5</definedName>
    <definedName name="Z_8ABC692A_193F_4EA9_A7E8_F3C636A6C39C_.wvu.Rows" localSheetId="3" hidden="1">Индикаторы!$6:$6</definedName>
    <definedName name="Z_8ECADCB4_9645_4159_9327_74F3826FE0A8_.wvu.FilterData" localSheetId="4" hidden="1">Данные!$A$5:$Q$55</definedName>
    <definedName name="Z_90180853_0DFC_44C1_B43E_CF430E2E16DC_.wvu.FilterData" localSheetId="4" hidden="1">Данные!$A$5:$Q$55</definedName>
    <definedName name="Z_BD1EECBA_7C3F_409E_B95A_3A8BDD766619_.wvu.FilterData" localSheetId="4" hidden="1">Данные!$A$5:$Q$55</definedName>
    <definedName name="Z_C16AA9A4_FD4D_4065_B8C7_5A276800DB82_.wvu.FilterData" localSheetId="4" hidden="1">Данные!$A$5:$Q$55</definedName>
    <definedName name="Z_C5F7A8B3_34EF_4D20_9AAA_3E1E6664058D_.wvu.FilterData" localSheetId="4" hidden="1">Данные!$A$5:$Q$55</definedName>
    <definedName name="Z_CEC71907_B613_4BBF_A3EC_E191328F7EAB_.wvu.FilterData" localSheetId="4" hidden="1">Данные!$A$5:$Q$55</definedName>
    <definedName name="Z_D316E6A3_A372_4DB9_AFE2_075FAC8AD47B_.wvu.FilterData" localSheetId="4" hidden="1">Данные!$A$5:$Q$55</definedName>
    <definedName name="Z_D9A0B803_DAC3_42B5_87BD_2E54A84CD96A_.wvu.FilterData" localSheetId="4" hidden="1">Данные!$A$5:$Q$55</definedName>
    <definedName name="Z_FAA81BF3_508A_41C4_82A9_58C85B02855C_.wvu.FilterData" localSheetId="4" hidden="1">Данные!$A$5:$Q$55</definedName>
    <definedName name="Выбор">[1]Справочник!$B$30:$C$30</definedName>
    <definedName name="_xlnm.Print_Titles" localSheetId="4">Данные!$B:$E,Данные!$4:$4</definedName>
    <definedName name="_xlnm.Print_Titles" localSheetId="3">Индикаторы!$A:$C,Индикаторы!$5:$5</definedName>
    <definedName name="_xlnm.Print_Titles" localSheetId="1">'Нарушения БК'!$A:$B</definedName>
    <definedName name="_xlnm.Print_Titles" localSheetId="2">Оценки!$A:$B,Оценки!$4:$5</definedName>
  </definedNames>
  <calcPr calcId="191029"/>
  <customWorkbookViews>
    <customWorkbookView name="TebenkovaOV - Личное представление" guid="{147A8583-3101-4745-816E-6D404CE92D5B}" mergeInterval="0" personalView="1" maximized="1" xWindow="1" yWindow="1" windowWidth="1280" windowHeight="458" tabRatio="631" activeSheetId="7"/>
    <customWorkbookView name="Косарева Антонина Леонидовна - Личное представление" guid="{8ABC692A-193F-4EA9-A7E8-F3C636A6C39C}" mergeInterval="0" personalView="1" maximized="1" windowWidth="1596" windowHeight="615" tabRatio="631" activeSheetId="1"/>
  </customWorkbookViews>
</workbook>
</file>

<file path=xl/calcChain.xml><?xml version="1.0" encoding="utf-8"?>
<calcChain xmlns="http://schemas.openxmlformats.org/spreadsheetml/2006/main">
  <c r="I16" i="5" l="1"/>
  <c r="Q35" i="7"/>
  <c r="F35" i="7" l="1"/>
  <c r="I24" i="7" l="1"/>
  <c r="G8" i="7" l="1"/>
  <c r="F8" i="7"/>
  <c r="F3" i="4" l="1"/>
  <c r="F2" i="4"/>
  <c r="G3" i="4" l="1"/>
  <c r="G2" i="4"/>
  <c r="Q3" i="4" l="1"/>
  <c r="P3" i="4"/>
  <c r="O3" i="4"/>
  <c r="N3" i="4"/>
  <c r="M3" i="4"/>
  <c r="L3" i="4"/>
  <c r="K3" i="4"/>
  <c r="J3" i="4"/>
  <c r="I3" i="4"/>
  <c r="H3" i="4"/>
  <c r="Q39" i="7" l="1"/>
  <c r="F4" i="4" l="1"/>
  <c r="B36" i="6" l="1"/>
  <c r="F39" i="7"/>
  <c r="E19" i="7"/>
  <c r="E42" i="7"/>
  <c r="D7" i="7"/>
  <c r="D13" i="7"/>
  <c r="H10" i="6"/>
  <c r="Q2" i="4" l="1"/>
  <c r="P2" i="4"/>
  <c r="O2" i="4"/>
  <c r="N2" i="4"/>
  <c r="M2" i="4"/>
  <c r="L2" i="4"/>
  <c r="K2" i="4"/>
  <c r="J2" i="4"/>
  <c r="I2" i="4"/>
  <c r="H2" i="4"/>
  <c r="Q27" i="7" l="1"/>
  <c r="P27" i="7"/>
  <c r="O27" i="7"/>
  <c r="N27" i="7"/>
  <c r="M27" i="7"/>
  <c r="L27" i="7"/>
  <c r="K27" i="7"/>
  <c r="J27" i="7"/>
  <c r="I27" i="7"/>
  <c r="H27" i="7"/>
  <c r="G27" i="7"/>
  <c r="F27" i="7"/>
  <c r="Q24" i="7"/>
  <c r="P24" i="7"/>
  <c r="O24" i="7"/>
  <c r="N24" i="7"/>
  <c r="M24" i="7"/>
  <c r="L24" i="7"/>
  <c r="K24" i="7"/>
  <c r="J24" i="7"/>
  <c r="H24" i="7"/>
  <c r="G24" i="7"/>
  <c r="F24" i="7"/>
  <c r="J14" i="7" l="1"/>
  <c r="D41" i="7" l="1"/>
  <c r="E41" i="7"/>
  <c r="E40" i="7"/>
  <c r="D40" i="7"/>
  <c r="G35" i="7" l="1"/>
  <c r="H35" i="7"/>
  <c r="I35" i="7"/>
  <c r="J35" i="7"/>
  <c r="K35" i="7"/>
  <c r="L35" i="7"/>
  <c r="M35" i="7"/>
  <c r="N35" i="7"/>
  <c r="O35" i="7"/>
  <c r="P35" i="7"/>
  <c r="E13" i="7" l="1"/>
  <c r="E7" i="7"/>
  <c r="D17" i="7"/>
  <c r="E17" i="7"/>
  <c r="G4" i="4" l="1"/>
  <c r="H4" i="4" l="1"/>
  <c r="J4" i="4"/>
  <c r="I4" i="4"/>
  <c r="I39" i="7" l="1"/>
  <c r="K39" i="7"/>
  <c r="E39" i="7" l="1"/>
  <c r="D39" i="7"/>
  <c r="Q23" i="7"/>
  <c r="M23" i="7"/>
  <c r="F23" i="7"/>
  <c r="I23" i="7"/>
  <c r="P23" i="7"/>
  <c r="L23" i="7"/>
  <c r="H23" i="7"/>
  <c r="O23" i="7"/>
  <c r="K23" i="7"/>
  <c r="G23" i="7"/>
  <c r="N23" i="7"/>
  <c r="J23" i="7"/>
  <c r="B23" i="6" l="1"/>
  <c r="B24" i="6"/>
  <c r="H8" i="6" l="1"/>
  <c r="B38" i="6" l="1"/>
  <c r="B35" i="6"/>
  <c r="B34" i="6"/>
  <c r="B33" i="6"/>
  <c r="B32" i="6"/>
  <c r="B30" i="6"/>
  <c r="B29" i="6"/>
  <c r="B28" i="6"/>
  <c r="B27" i="6"/>
  <c r="B25" i="6"/>
  <c r="B21" i="6"/>
  <c r="B20" i="6"/>
  <c r="B19" i="6"/>
  <c r="B18" i="6"/>
  <c r="B17" i="6"/>
  <c r="B16" i="6"/>
  <c r="B15" i="6"/>
  <c r="B13" i="6"/>
  <c r="B12" i="6"/>
  <c r="B11" i="6"/>
  <c r="B9" i="6"/>
  <c r="B10" i="6"/>
  <c r="B8" i="6"/>
  <c r="H25" i="6"/>
  <c r="I10" i="6" l="1"/>
  <c r="H8" i="7"/>
  <c r="J10" i="6" s="1"/>
  <c r="I8" i="7"/>
  <c r="K10" i="6" s="1"/>
  <c r="J8" i="7"/>
  <c r="L10" i="6" s="1"/>
  <c r="K8" i="7"/>
  <c r="M10" i="6" s="1"/>
  <c r="L8" i="7"/>
  <c r="N10" i="6" s="1"/>
  <c r="M8" i="7"/>
  <c r="O10" i="6" s="1"/>
  <c r="N8" i="7"/>
  <c r="P10" i="6" s="1"/>
  <c r="O8" i="7"/>
  <c r="Q10" i="6" s="1"/>
  <c r="P8" i="7"/>
  <c r="R10" i="6" s="1"/>
  <c r="Q8" i="7"/>
  <c r="S10" i="6" s="1"/>
  <c r="G10" i="6" l="1"/>
  <c r="E10" i="6" s="1"/>
  <c r="G14" i="7"/>
  <c r="H14" i="7"/>
  <c r="I14" i="7"/>
  <c r="K14" i="7"/>
  <c r="L14" i="7"/>
  <c r="M14" i="7"/>
  <c r="N14" i="7"/>
  <c r="O14" i="7"/>
  <c r="P14" i="7"/>
  <c r="Q14" i="7"/>
  <c r="F14" i="7"/>
  <c r="B10" i="5" l="1"/>
  <c r="E30" i="7" l="1"/>
  <c r="D30" i="7"/>
  <c r="I38" i="6"/>
  <c r="J29" i="5" s="1"/>
  <c r="J38" i="6"/>
  <c r="K29" i="5" s="1"/>
  <c r="K38" i="6"/>
  <c r="L29" i="5" s="1"/>
  <c r="L38" i="6"/>
  <c r="M29" i="5" s="1"/>
  <c r="M38" i="6"/>
  <c r="N29" i="5" s="1"/>
  <c r="N38" i="6"/>
  <c r="O29" i="5" s="1"/>
  <c r="O38" i="6"/>
  <c r="P29" i="5" s="1"/>
  <c r="P38" i="6"/>
  <c r="Q29" i="5" s="1"/>
  <c r="Q38" i="6"/>
  <c r="R29" i="5" s="1"/>
  <c r="R38" i="6"/>
  <c r="S29" i="5" s="1"/>
  <c r="S38" i="6"/>
  <c r="T29" i="5" s="1"/>
  <c r="H38" i="6"/>
  <c r="I29" i="5" s="1"/>
  <c r="E52" i="7"/>
  <c r="D52" i="7"/>
  <c r="B29" i="5"/>
  <c r="A29" i="5"/>
  <c r="S28" i="5" l="1"/>
  <c r="Q28" i="5"/>
  <c r="R28" i="5"/>
  <c r="T28" i="5"/>
  <c r="P28" i="5"/>
  <c r="G38" i="6"/>
  <c r="M28" i="5"/>
  <c r="J28" i="5"/>
  <c r="N28" i="5"/>
  <c r="I28" i="5"/>
  <c r="K28" i="5"/>
  <c r="O28" i="5"/>
  <c r="F38" i="6"/>
  <c r="L28" i="5" l="1"/>
  <c r="E34" i="7"/>
  <c r="E33" i="7"/>
  <c r="D34" i="7"/>
  <c r="D33" i="7"/>
  <c r="B19" i="5" l="1"/>
  <c r="I12" i="6" l="1"/>
  <c r="J12" i="6"/>
  <c r="K12" i="6"/>
  <c r="L12" i="6"/>
  <c r="M12" i="6"/>
  <c r="N12" i="6"/>
  <c r="O12" i="6"/>
  <c r="P12" i="6"/>
  <c r="Q12" i="6"/>
  <c r="R12" i="6"/>
  <c r="S12" i="6"/>
  <c r="H12" i="6"/>
  <c r="I36" i="6" l="1"/>
  <c r="J36" i="6"/>
  <c r="K36" i="6"/>
  <c r="L36" i="6"/>
  <c r="M36" i="6"/>
  <c r="N36" i="6"/>
  <c r="O36" i="6"/>
  <c r="P36" i="6"/>
  <c r="Q36" i="6"/>
  <c r="R36" i="6"/>
  <c r="S36" i="6"/>
  <c r="H36" i="6"/>
  <c r="I30" i="6"/>
  <c r="J30" i="6"/>
  <c r="K30" i="6"/>
  <c r="L30" i="6"/>
  <c r="M30" i="6"/>
  <c r="N30" i="6"/>
  <c r="O30" i="6"/>
  <c r="P30" i="6"/>
  <c r="Q30" i="6"/>
  <c r="R30" i="6"/>
  <c r="S30" i="6"/>
  <c r="I29" i="6"/>
  <c r="J29" i="6"/>
  <c r="K29" i="6"/>
  <c r="L29" i="6"/>
  <c r="M29" i="6"/>
  <c r="N29" i="6"/>
  <c r="O29" i="6"/>
  <c r="P29" i="6"/>
  <c r="Q29" i="6"/>
  <c r="R29" i="6"/>
  <c r="S29" i="6"/>
  <c r="H29" i="6"/>
  <c r="I27" i="6"/>
  <c r="J27" i="6"/>
  <c r="K27" i="6"/>
  <c r="L27" i="6"/>
  <c r="M27" i="6"/>
  <c r="N27" i="6"/>
  <c r="O27" i="6"/>
  <c r="P27" i="6"/>
  <c r="Q27" i="6"/>
  <c r="R27" i="6"/>
  <c r="S27" i="6"/>
  <c r="H27" i="6"/>
  <c r="F36" i="6" l="1"/>
  <c r="G36" i="6"/>
  <c r="F29" i="6"/>
  <c r="H30" i="6"/>
  <c r="G29" i="6"/>
  <c r="D49" i="7"/>
  <c r="G30" i="6" l="1"/>
  <c r="E30" i="6" s="1"/>
  <c r="F30" i="6"/>
  <c r="D30" i="6" s="1"/>
  <c r="B16" i="5"/>
  <c r="I24" i="6"/>
  <c r="J20" i="5" s="1"/>
  <c r="J24" i="6"/>
  <c r="K20" i="5" s="1"/>
  <c r="K24" i="6"/>
  <c r="L20" i="5" s="1"/>
  <c r="L24" i="6"/>
  <c r="M20" i="5" s="1"/>
  <c r="M24" i="6"/>
  <c r="N20" i="5" s="1"/>
  <c r="N24" i="6"/>
  <c r="O20" i="5" s="1"/>
  <c r="O24" i="6"/>
  <c r="P20" i="5" s="1"/>
  <c r="P24" i="6"/>
  <c r="Q20" i="5" s="1"/>
  <c r="Q24" i="6"/>
  <c r="R20" i="5" s="1"/>
  <c r="R24" i="6"/>
  <c r="S20" i="5" s="1"/>
  <c r="S24" i="6"/>
  <c r="T20" i="5" s="1"/>
  <c r="H24" i="6"/>
  <c r="I20" i="5" s="1"/>
  <c r="E50" i="7" l="1"/>
  <c r="I32" i="6" l="1"/>
  <c r="J26" i="5" s="1"/>
  <c r="J32" i="6"/>
  <c r="K26" i="5" s="1"/>
  <c r="K32" i="6"/>
  <c r="L26" i="5" s="1"/>
  <c r="L32" i="6"/>
  <c r="M26" i="5" s="1"/>
  <c r="M32" i="6"/>
  <c r="N26" i="5" s="1"/>
  <c r="N32" i="6"/>
  <c r="O26" i="5" s="1"/>
  <c r="O32" i="6"/>
  <c r="P26" i="5" s="1"/>
  <c r="P32" i="6"/>
  <c r="Q26" i="5" s="1"/>
  <c r="Q32" i="6"/>
  <c r="R26" i="5" s="1"/>
  <c r="R32" i="6"/>
  <c r="S26" i="5" s="1"/>
  <c r="S32" i="6"/>
  <c r="T26" i="5" s="1"/>
  <c r="I33" i="6"/>
  <c r="J33" i="6"/>
  <c r="K33" i="6"/>
  <c r="L33" i="6"/>
  <c r="M33" i="6"/>
  <c r="N33" i="6"/>
  <c r="O33" i="6"/>
  <c r="P33" i="6"/>
  <c r="Q33" i="6"/>
  <c r="R33" i="6"/>
  <c r="S33" i="6"/>
  <c r="I34" i="6"/>
  <c r="J34" i="6"/>
  <c r="K34" i="6"/>
  <c r="L34" i="6"/>
  <c r="M34" i="6"/>
  <c r="N34" i="6"/>
  <c r="O34" i="6"/>
  <c r="P34" i="6"/>
  <c r="Q34" i="6"/>
  <c r="R34" i="6"/>
  <c r="S34" i="6"/>
  <c r="I35" i="6"/>
  <c r="J27" i="5" s="1"/>
  <c r="J35" i="6"/>
  <c r="K27" i="5" s="1"/>
  <c r="K35" i="6"/>
  <c r="L27" i="5" s="1"/>
  <c r="L35" i="6"/>
  <c r="M27" i="5" s="1"/>
  <c r="M35" i="6"/>
  <c r="N27" i="5" s="1"/>
  <c r="N35" i="6"/>
  <c r="O27" i="5" s="1"/>
  <c r="O35" i="6"/>
  <c r="P27" i="5" s="1"/>
  <c r="P35" i="6"/>
  <c r="Q27" i="5" s="1"/>
  <c r="Q35" i="6"/>
  <c r="R27" i="5" s="1"/>
  <c r="R35" i="6"/>
  <c r="S27" i="5" s="1"/>
  <c r="S35" i="6"/>
  <c r="T27" i="5" s="1"/>
  <c r="I28" i="6"/>
  <c r="J24" i="5" s="1"/>
  <c r="J28" i="6"/>
  <c r="K24" i="5" s="1"/>
  <c r="K28" i="6"/>
  <c r="L24" i="5" s="1"/>
  <c r="L28" i="6"/>
  <c r="M24" i="5" s="1"/>
  <c r="M28" i="6"/>
  <c r="N24" i="5" s="1"/>
  <c r="N28" i="6"/>
  <c r="O24" i="5" s="1"/>
  <c r="O28" i="6"/>
  <c r="P24" i="5" s="1"/>
  <c r="P28" i="6"/>
  <c r="Q24" i="5" s="1"/>
  <c r="Q28" i="6"/>
  <c r="R24" i="5" s="1"/>
  <c r="R28" i="6"/>
  <c r="S24" i="5" s="1"/>
  <c r="S28" i="6"/>
  <c r="T24" i="5" s="1"/>
  <c r="I23" i="6"/>
  <c r="J19" i="5" s="1"/>
  <c r="J23" i="6"/>
  <c r="K19" i="5" s="1"/>
  <c r="K23" i="6"/>
  <c r="L19" i="5" s="1"/>
  <c r="L23" i="6"/>
  <c r="M19" i="5" s="1"/>
  <c r="M23" i="6"/>
  <c r="N19" i="5" s="1"/>
  <c r="N23" i="6"/>
  <c r="O19" i="5" s="1"/>
  <c r="O23" i="6"/>
  <c r="P19" i="5" s="1"/>
  <c r="P23" i="6"/>
  <c r="Q19" i="5" s="1"/>
  <c r="Q23" i="6"/>
  <c r="R19" i="5" s="1"/>
  <c r="R23" i="6"/>
  <c r="S19" i="5" s="1"/>
  <c r="S23" i="6"/>
  <c r="T19" i="5" s="1"/>
  <c r="I21" i="6"/>
  <c r="J17" i="5" s="1"/>
  <c r="J21" i="6"/>
  <c r="K17" i="5" s="1"/>
  <c r="K21" i="6"/>
  <c r="L17" i="5" s="1"/>
  <c r="L21" i="6"/>
  <c r="M17" i="5" s="1"/>
  <c r="M21" i="6"/>
  <c r="N17" i="5" s="1"/>
  <c r="N21" i="6"/>
  <c r="O17" i="5" s="1"/>
  <c r="O21" i="6"/>
  <c r="P17" i="5" s="1"/>
  <c r="P21" i="6"/>
  <c r="Q17" i="5" s="1"/>
  <c r="Q21" i="6"/>
  <c r="R17" i="5" s="1"/>
  <c r="R21" i="6"/>
  <c r="S17" i="5" s="1"/>
  <c r="S21" i="6"/>
  <c r="T17" i="5" s="1"/>
  <c r="I13" i="6"/>
  <c r="J11" i="5" s="1"/>
  <c r="J13" i="6"/>
  <c r="K11" i="5" s="1"/>
  <c r="K13" i="6"/>
  <c r="L11" i="5" s="1"/>
  <c r="L13" i="6"/>
  <c r="M11" i="5" s="1"/>
  <c r="M13" i="6"/>
  <c r="N11" i="5" s="1"/>
  <c r="N13" i="6"/>
  <c r="O11" i="5" s="1"/>
  <c r="O13" i="6"/>
  <c r="P11" i="5" s="1"/>
  <c r="P13" i="6"/>
  <c r="Q11" i="5" s="1"/>
  <c r="Q13" i="6"/>
  <c r="R11" i="5" s="1"/>
  <c r="R13" i="6"/>
  <c r="S11" i="5" s="1"/>
  <c r="S13" i="6"/>
  <c r="T11" i="5" s="1"/>
  <c r="I11" i="6"/>
  <c r="J9" i="5" s="1"/>
  <c r="J11" i="6"/>
  <c r="K9" i="5" s="1"/>
  <c r="K11" i="6"/>
  <c r="L9" i="5" s="1"/>
  <c r="L11" i="6"/>
  <c r="M9" i="5" s="1"/>
  <c r="M11" i="6"/>
  <c r="N9" i="5" s="1"/>
  <c r="N11" i="6"/>
  <c r="O9" i="5" s="1"/>
  <c r="O11" i="6"/>
  <c r="P9" i="5" s="1"/>
  <c r="P11" i="6"/>
  <c r="Q9" i="5" s="1"/>
  <c r="Q11" i="6"/>
  <c r="R9" i="5" s="1"/>
  <c r="R11" i="6"/>
  <c r="S9" i="5" s="1"/>
  <c r="S11" i="6"/>
  <c r="T9" i="5" s="1"/>
  <c r="I9" i="6"/>
  <c r="J7" i="5" s="1"/>
  <c r="J9" i="6"/>
  <c r="K7" i="5" s="1"/>
  <c r="K9" i="6"/>
  <c r="L7" i="5" s="1"/>
  <c r="L9" i="6"/>
  <c r="M7" i="5" s="1"/>
  <c r="M9" i="6"/>
  <c r="N7" i="5" s="1"/>
  <c r="N9" i="6"/>
  <c r="O7" i="5" s="1"/>
  <c r="O9" i="6"/>
  <c r="P7" i="5" s="1"/>
  <c r="P9" i="6"/>
  <c r="Q7" i="5" s="1"/>
  <c r="Q9" i="6"/>
  <c r="R7" i="5" s="1"/>
  <c r="R9" i="6"/>
  <c r="S7" i="5" s="1"/>
  <c r="S9" i="6"/>
  <c r="T7" i="5" s="1"/>
  <c r="I8" i="6"/>
  <c r="J8" i="6"/>
  <c r="K8" i="6"/>
  <c r="L8" i="6"/>
  <c r="M8" i="6"/>
  <c r="N8" i="6"/>
  <c r="O8" i="6"/>
  <c r="P8" i="6"/>
  <c r="Q8" i="6"/>
  <c r="R8" i="6"/>
  <c r="S8" i="6"/>
  <c r="E31" i="7"/>
  <c r="D31" i="7"/>
  <c r="H35" i="6"/>
  <c r="I27" i="5" s="1"/>
  <c r="F8" i="6" l="1"/>
  <c r="S25" i="6"/>
  <c r="L25" i="6"/>
  <c r="M25" i="6"/>
  <c r="N25" i="6"/>
  <c r="O25" i="6"/>
  <c r="P25" i="6"/>
  <c r="Q25" i="6"/>
  <c r="R25" i="6"/>
  <c r="I25" i="6"/>
  <c r="J25" i="6"/>
  <c r="K25" i="6"/>
  <c r="D19" i="7"/>
  <c r="D42" i="7"/>
  <c r="D47" i="7"/>
  <c r="E47" i="7"/>
  <c r="D48" i="7"/>
  <c r="E48" i="7"/>
  <c r="E49" i="7"/>
  <c r="D50" i="7"/>
  <c r="E6" i="7"/>
  <c r="D6" i="7"/>
  <c r="D35" i="7" l="1"/>
  <c r="E35" i="7"/>
  <c r="E8" i="7"/>
  <c r="D8" i="7"/>
  <c r="H19" i="6" l="1"/>
  <c r="S19" i="6"/>
  <c r="Q19" i="6"/>
  <c r="O19" i="6"/>
  <c r="M19" i="6"/>
  <c r="K19" i="6"/>
  <c r="I19" i="6"/>
  <c r="R19" i="6"/>
  <c r="P19" i="6"/>
  <c r="N19" i="6"/>
  <c r="L19" i="6"/>
  <c r="J19" i="6"/>
  <c r="E21" i="7"/>
  <c r="D20" i="7"/>
  <c r="E14" i="7"/>
  <c r="D14" i="7"/>
  <c r="D21" i="7"/>
  <c r="E20" i="7"/>
  <c r="E22" i="7"/>
  <c r="D22" i="7"/>
  <c r="I15" i="6"/>
  <c r="J15" i="6"/>
  <c r="K15" i="6"/>
  <c r="L15" i="6"/>
  <c r="M15" i="6"/>
  <c r="N15" i="6"/>
  <c r="O15" i="6"/>
  <c r="P15" i="6"/>
  <c r="Q15" i="6"/>
  <c r="R15" i="6"/>
  <c r="S15" i="6"/>
  <c r="I16" i="6"/>
  <c r="J16" i="6"/>
  <c r="K16" i="6"/>
  <c r="L16" i="6"/>
  <c r="M16" i="6"/>
  <c r="N16" i="6"/>
  <c r="O16" i="6"/>
  <c r="P16" i="6"/>
  <c r="Q16" i="6"/>
  <c r="R16" i="6"/>
  <c r="S16" i="6"/>
  <c r="I17" i="6"/>
  <c r="J17" i="6"/>
  <c r="K17" i="6"/>
  <c r="L17" i="6"/>
  <c r="M17" i="6"/>
  <c r="N17" i="6"/>
  <c r="O17" i="6"/>
  <c r="P17" i="6"/>
  <c r="Q17" i="6"/>
  <c r="R17" i="6"/>
  <c r="S17" i="6"/>
  <c r="I18" i="6"/>
  <c r="J18" i="6"/>
  <c r="K18" i="6"/>
  <c r="L18" i="6"/>
  <c r="M18" i="6"/>
  <c r="N18" i="6"/>
  <c r="O18" i="6"/>
  <c r="P18" i="6"/>
  <c r="Q18" i="6"/>
  <c r="R18" i="6"/>
  <c r="S18" i="6"/>
  <c r="I20" i="6"/>
  <c r="J16" i="5" s="1"/>
  <c r="J20" i="6"/>
  <c r="K16" i="5" s="1"/>
  <c r="K20" i="6"/>
  <c r="L16" i="5" s="1"/>
  <c r="L20" i="6"/>
  <c r="M16" i="5" s="1"/>
  <c r="M20" i="6"/>
  <c r="N16" i="5" s="1"/>
  <c r="N20" i="6"/>
  <c r="O16" i="5" s="1"/>
  <c r="O20" i="6"/>
  <c r="P16" i="5" s="1"/>
  <c r="P20" i="6"/>
  <c r="Q16" i="5" s="1"/>
  <c r="Q20" i="6"/>
  <c r="R16" i="5" s="1"/>
  <c r="R20" i="6"/>
  <c r="S16" i="5" s="1"/>
  <c r="S20" i="6"/>
  <c r="T16" i="5" s="1"/>
  <c r="H20" i="6"/>
  <c r="L4" i="4" l="1"/>
  <c r="P4" i="4"/>
  <c r="Q4" i="4"/>
  <c r="M4" i="4"/>
  <c r="O4" i="4"/>
  <c r="K4" i="4"/>
  <c r="N4" i="4"/>
  <c r="D23" i="7"/>
  <c r="E23" i="7"/>
  <c r="F24" i="6"/>
  <c r="G24" i="6"/>
  <c r="A20" i="5"/>
  <c r="A21" i="5"/>
  <c r="B20" i="5"/>
  <c r="A11" i="5"/>
  <c r="A10" i="5"/>
  <c r="A9" i="5"/>
  <c r="A8" i="5"/>
  <c r="F10" i="6"/>
  <c r="H34" i="6" l="1"/>
  <c r="H33" i="6"/>
  <c r="H32" i="6"/>
  <c r="I26" i="5" s="1"/>
  <c r="H28" i="6"/>
  <c r="I24" i="5" l="1"/>
  <c r="F28" i="6"/>
  <c r="H21" i="6"/>
  <c r="I17" i="5" s="1"/>
  <c r="H13" i="6"/>
  <c r="I11" i="5" s="1"/>
  <c r="H9" i="6"/>
  <c r="I7" i="5" s="1"/>
  <c r="H11" i="6"/>
  <c r="I9" i="5" s="1"/>
  <c r="A16" i="5"/>
  <c r="A17" i="5"/>
  <c r="B17" i="5"/>
  <c r="G11" i="6" l="1"/>
  <c r="F11" i="6"/>
  <c r="G12" i="6"/>
  <c r="E12" i="6" s="1"/>
  <c r="F12" i="6"/>
  <c r="G9" i="6"/>
  <c r="F9" i="6"/>
  <c r="G13" i="6"/>
  <c r="F13" i="6"/>
  <c r="F25" i="6"/>
  <c r="D25" i="6" s="1"/>
  <c r="G25" i="6"/>
  <c r="E25" i="6" s="1"/>
  <c r="B27" i="5"/>
  <c r="A27" i="5"/>
  <c r="A19" i="5" l="1"/>
  <c r="A14" i="5"/>
  <c r="B14" i="5"/>
  <c r="A15" i="5"/>
  <c r="B15" i="5"/>
  <c r="B8" i="5"/>
  <c r="B9" i="5"/>
  <c r="A7" i="5"/>
  <c r="B7" i="5"/>
  <c r="B11" i="5"/>
  <c r="B26" i="5"/>
  <c r="A26" i="5"/>
  <c r="B24" i="5"/>
  <c r="A24" i="5"/>
  <c r="B23" i="5"/>
  <c r="A23" i="5"/>
  <c r="B21" i="5"/>
  <c r="B13" i="5"/>
  <c r="A13" i="5"/>
  <c r="G33" i="6" l="1"/>
  <c r="F34" i="6"/>
  <c r="G21" i="6"/>
  <c r="G34" i="6"/>
  <c r="F33" i="6"/>
  <c r="F21" i="6"/>
  <c r="G32" i="6"/>
  <c r="F32" i="6"/>
  <c r="G8" i="6" l="1"/>
  <c r="D10" i="6"/>
  <c r="I8" i="5" l="1"/>
  <c r="K8" i="5"/>
  <c r="J8" i="5"/>
  <c r="T8" i="5"/>
  <c r="R8" i="5"/>
  <c r="P8" i="5"/>
  <c r="N8" i="5"/>
  <c r="L8" i="5"/>
  <c r="Q8" i="5"/>
  <c r="M8" i="5"/>
  <c r="S8" i="5"/>
  <c r="O8" i="5"/>
  <c r="G28" i="6" l="1"/>
  <c r="F27" i="6"/>
  <c r="D27" i="6" s="1"/>
  <c r="G27" i="6"/>
  <c r="E27" i="6" s="1"/>
  <c r="I23" i="5" l="1"/>
  <c r="M23" i="5"/>
  <c r="Q23" i="5"/>
  <c r="O23" i="5"/>
  <c r="L23" i="5"/>
  <c r="J23" i="5"/>
  <c r="N23" i="5"/>
  <c r="R23" i="5"/>
  <c r="K23" i="5"/>
  <c r="S23" i="5"/>
  <c r="P23" i="5"/>
  <c r="T23" i="5"/>
  <c r="H23" i="6"/>
  <c r="I19" i="5" s="1"/>
  <c r="H18" i="6"/>
  <c r="H17" i="6"/>
  <c r="H16" i="6"/>
  <c r="H15" i="6"/>
  <c r="F19" i="6" l="1"/>
  <c r="D19" i="6" s="1"/>
  <c r="G19" i="6"/>
  <c r="E19" i="6" s="1"/>
  <c r="G23" i="6"/>
  <c r="F23" i="6"/>
  <c r="G20" i="6"/>
  <c r="F20" i="6"/>
  <c r="F18" i="6"/>
  <c r="D18" i="6" s="1"/>
  <c r="G18" i="6"/>
  <c r="E18" i="6" s="1"/>
  <c r="G17" i="6"/>
  <c r="E17" i="6" s="1"/>
  <c r="F17" i="6"/>
  <c r="D17" i="6" s="1"/>
  <c r="G16" i="6"/>
  <c r="E16" i="6" s="1"/>
  <c r="F16" i="6"/>
  <c r="D16" i="6" s="1"/>
  <c r="D12" i="6"/>
  <c r="F15" i="6"/>
  <c r="D15" i="6" s="1"/>
  <c r="G15" i="6"/>
  <c r="E15" i="6" s="1"/>
  <c r="G35" i="6"/>
  <c r="F35" i="6"/>
  <c r="I10" i="5" l="1"/>
  <c r="I6" i="5" s="1"/>
  <c r="M10" i="5"/>
  <c r="Q10" i="5"/>
  <c r="O10" i="5"/>
  <c r="O6" i="5" s="1"/>
  <c r="P10" i="5"/>
  <c r="J10" i="5"/>
  <c r="J6" i="5" s="1"/>
  <c r="N10" i="5"/>
  <c r="R10" i="5"/>
  <c r="K10" i="5"/>
  <c r="S10" i="5"/>
  <c r="L10" i="5"/>
  <c r="T10" i="5"/>
  <c r="K14" i="5"/>
  <c r="M14" i="5"/>
  <c r="O14" i="5"/>
  <c r="Q14" i="5"/>
  <c r="S14" i="5"/>
  <c r="I14" i="5"/>
  <c r="J14" i="5"/>
  <c r="L14" i="5"/>
  <c r="N14" i="5"/>
  <c r="P14" i="5"/>
  <c r="R14" i="5"/>
  <c r="T14" i="5"/>
  <c r="T15" i="5"/>
  <c r="R15" i="5"/>
  <c r="P15" i="5"/>
  <c r="N15" i="5"/>
  <c r="L15" i="5"/>
  <c r="J15" i="5"/>
  <c r="Q15" i="5"/>
  <c r="M15" i="5"/>
  <c r="I15" i="5"/>
  <c r="S15" i="5"/>
  <c r="O15" i="5"/>
  <c r="K15" i="5"/>
  <c r="T13" i="5"/>
  <c r="R13" i="5"/>
  <c r="P13" i="5"/>
  <c r="N13" i="5"/>
  <c r="L13" i="5"/>
  <c r="J13" i="5"/>
  <c r="Q13" i="5"/>
  <c r="M13" i="5"/>
  <c r="I13" i="5"/>
  <c r="S13" i="5"/>
  <c r="O13" i="5"/>
  <c r="K13" i="5"/>
  <c r="T21" i="5"/>
  <c r="T18" i="5" s="1"/>
  <c r="R21" i="5"/>
  <c r="R18" i="5" s="1"/>
  <c r="P21" i="5"/>
  <c r="P18" i="5" s="1"/>
  <c r="N21" i="5"/>
  <c r="N18" i="5" s="1"/>
  <c r="L21" i="5"/>
  <c r="L18" i="5" s="1"/>
  <c r="J21" i="5"/>
  <c r="J18" i="5" s="1"/>
  <c r="Q21" i="5"/>
  <c r="Q18" i="5" s="1"/>
  <c r="M21" i="5"/>
  <c r="I21" i="5"/>
  <c r="I18" i="5" s="1"/>
  <c r="S21" i="5"/>
  <c r="S18" i="5" s="1"/>
  <c r="K21" i="5"/>
  <c r="K18" i="5" s="1"/>
  <c r="O21" i="5"/>
  <c r="O12" i="5" l="1"/>
  <c r="K25" i="5"/>
  <c r="O25" i="5"/>
  <c r="S25" i="5"/>
  <c r="M25" i="5"/>
  <c r="N25" i="5"/>
  <c r="L25" i="5"/>
  <c r="P25" i="5"/>
  <c r="T25" i="5"/>
  <c r="I25" i="5"/>
  <c r="Q25" i="5"/>
  <c r="J25" i="5"/>
  <c r="R25" i="5"/>
  <c r="Q12" i="5"/>
  <c r="J12" i="5"/>
  <c r="I12" i="5"/>
  <c r="N12" i="5"/>
  <c r="S12" i="5"/>
  <c r="M12" i="5"/>
  <c r="P12" i="5"/>
  <c r="R12" i="5"/>
  <c r="K12" i="5"/>
  <c r="L12" i="5"/>
  <c r="T12" i="5"/>
  <c r="M18" i="5"/>
  <c r="O18" i="5"/>
  <c r="O22" i="5"/>
  <c r="N22" i="5"/>
  <c r="M22" i="5"/>
  <c r="T22" i="5"/>
  <c r="L22" i="5"/>
  <c r="S22" i="5"/>
  <c r="K22" i="5"/>
  <c r="R22" i="5"/>
  <c r="J22" i="5"/>
  <c r="Q22" i="5"/>
  <c r="I22" i="5"/>
  <c r="P22" i="5"/>
  <c r="R6" i="5"/>
  <c r="L6" i="5"/>
  <c r="Q6" i="5"/>
  <c r="N6" i="5"/>
  <c r="T6" i="5"/>
  <c r="K6" i="5"/>
  <c r="M6" i="5"/>
  <c r="P6" i="5"/>
  <c r="S6" i="5"/>
  <c r="K5" i="5" l="1"/>
  <c r="C9" i="3" s="1"/>
  <c r="O5" i="5"/>
  <c r="C13" i="3" s="1"/>
  <c r="S5" i="5"/>
  <c r="C17" i="3" s="1"/>
  <c r="T5" i="5"/>
  <c r="C18" i="3" s="1"/>
  <c r="Q5" i="5"/>
  <c r="C15" i="3" s="1"/>
  <c r="R5" i="5"/>
  <c r="C16" i="3" s="1"/>
  <c r="I5" i="5"/>
  <c r="C7" i="3" s="1"/>
  <c r="N5" i="5"/>
  <c r="C12" i="3" s="1"/>
  <c r="J5" i="5"/>
  <c r="C8" i="3" s="1"/>
  <c r="L5" i="5"/>
  <c r="C10" i="3" s="1"/>
  <c r="P5" i="5"/>
  <c r="C14" i="3" s="1"/>
  <c r="M5" i="5"/>
  <c r="C11" i="3" s="1"/>
  <c r="C19" i="3" l="1"/>
</calcChain>
</file>

<file path=xl/comments1.xml><?xml version="1.0" encoding="utf-8"?>
<comments xmlns="http://schemas.openxmlformats.org/spreadsheetml/2006/main">
  <authors>
    <author>Гаина Ольга Петровна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Гаина Ольга Петровна:</t>
        </r>
        <r>
          <rPr>
            <sz val="9"/>
            <color indexed="81"/>
            <rFont val="Tahoma"/>
            <family val="2"/>
            <charset val="204"/>
          </rPr>
          <t xml:space="preserve">
БК5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Гаина Ольга Петровна:</t>
        </r>
        <r>
          <rPr>
            <sz val="9"/>
            <color indexed="81"/>
            <rFont val="Tahoma"/>
            <family val="2"/>
            <charset val="204"/>
          </rPr>
          <t xml:space="preserve">
БК4</t>
        </r>
      </text>
    </comment>
  </commentList>
</comments>
</file>

<file path=xl/sharedStrings.xml><?xml version="1.0" encoding="utf-8"?>
<sst xmlns="http://schemas.openxmlformats.org/spreadsheetml/2006/main" count="320" uniqueCount="154">
  <si>
    <t>№ п/п</t>
  </si>
  <si>
    <t>Индикатор</t>
  </si>
  <si>
    <t>Формула расчета</t>
  </si>
  <si>
    <t>Нижнее пороговое значение</t>
  </si>
  <si>
    <t>Верхнее пороговое значение</t>
  </si>
  <si>
    <t>I. Планирование бюджета</t>
  </si>
  <si>
    <t>II. Исполнение бюджета</t>
  </si>
  <si>
    <t>III. Долговая политика</t>
  </si>
  <si>
    <t>MIN</t>
  </si>
  <si>
    <t>MAX</t>
  </si>
  <si>
    <t>1.1</t>
  </si>
  <si>
    <t>1.2</t>
  </si>
  <si>
    <t>1.3</t>
  </si>
  <si>
    <t>1.4</t>
  </si>
  <si>
    <t>Сводная оценка качества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</si>
  <si>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</si>
  <si>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</si>
  <si>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</si>
  <si>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</si>
  <si>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</si>
  <si>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</si>
  <si>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</si>
  <si>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</si>
  <si>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</si>
  <si>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4.7</t>
  </si>
  <si>
    <t>5.1</t>
  </si>
  <si>
    <t>5.2</t>
  </si>
  <si>
    <t>5.5</t>
  </si>
  <si>
    <t>Количество нарушений бюджетного законодательства</t>
  </si>
  <si>
    <t>Направление изменения индикатора, соответствующее повышению оценки качества (1 - увеличение; 0 - уменьшение)</t>
  </si>
  <si>
    <t>Учитывать индикатор в сводной оценке (1 - учитывать; 0 - не учитывать)</t>
  </si>
  <si>
    <t>1</t>
  </si>
  <si>
    <t>2</t>
  </si>
  <si>
    <t>4</t>
  </si>
  <si>
    <t>ВЕС</t>
  </si>
  <si>
    <t>5.6</t>
  </si>
  <si>
    <t>Наименование показателя</t>
  </si>
  <si>
    <t>Индикатор для оценки</t>
  </si>
  <si>
    <t>НАРУШЕНИЯ БЮДЖЕТНОГО КОДЕКСА</t>
  </si>
  <si>
    <t>И25 = РК4/((РК1 + РК2 + РК3)/3),
где:
РК1, РК2, РК3, РК4 – объем расходов бюджета муниципального образования в первом, втором, третьем и четвертом кварталах отчетного финансового года соответственно (без учета расходов, осуществляемых за счет субсидий, субвенций и иных межбюджетных трансфертов,  имеющих целевое назначение из бюджета автономного округа)</t>
  </si>
  <si>
    <t>Уровень долговой нагрузки на местный бюджет</t>
  </si>
  <si>
    <t>3.3</t>
  </si>
  <si>
    <t>Отношение дефицита бюджета муниципального образования к общему годовому объему доходов бюджета без учета объема безвозмездных поступлений и поступлений налоговых доходов по дополнительным нормативам отчислений в отчетном финансовом году</t>
  </si>
  <si>
    <t>E4 = Деф / СД*100,
где:
Деф – объем дефицита бюджета муниципального образования в отчетном финансовом году;
СД – объем доходов бюджета муниципального образования без учета безвозмездных поступлений и поступлений налоговых доходов по дополнительным нормативам отчислений в отчетном финансовом году</t>
  </si>
  <si>
    <t>наличие / отсутствие
(наличие: И14 = 1
отсутствие: И14 = 0)</t>
  </si>
  <si>
    <t>изучается / не изучается
(изучается: И46 = 1,
не изучается: И46 = 0)</t>
  </si>
  <si>
    <t>V. Открытость бюджетного процесса</t>
  </si>
  <si>
    <t>размещаются / не размещаются
(размещаются: И52 = 1,
не размещаются: И52 = 0)</t>
  </si>
  <si>
    <t>Таблица 1</t>
  </si>
  <si>
    <t>Таблица 2</t>
  </si>
  <si>
    <t>4.8</t>
  </si>
  <si>
    <t>наличие / отсутствие
(наличие: И28 = 0,
отсутствие: И28 = 1)</t>
  </si>
  <si>
    <t>Отсутствие просроченной задолженности по долговым обязательствам</t>
  </si>
  <si>
    <t>наличие / отсутствие
(наличие: И31 = 0,
отсутствие: И31 = 1)</t>
  </si>
  <si>
    <t>соблюдается</t>
  </si>
  <si>
    <t xml:space="preserve">*Для муниципальных образований, в отношении которых осуществляются меры, предусмотренные пунктом 4 статьи 136 Бюджетного кодекса Российской Федерации.
</t>
  </si>
  <si>
    <t xml:space="preserve">наличие / отсутствие
(наличие: И32 = 0,
отсутствие: И32 = 1)
</t>
  </si>
  <si>
    <t>Соблюдается / не соблюдается
Соблюдается: E1 = 1
Не соблюдается: E1 = 0</t>
  </si>
  <si>
    <t>Своевременность принятия решения о бюджете на очередной финансовый год и плановый период</t>
  </si>
  <si>
    <t>5.8</t>
  </si>
  <si>
    <t>наличие / отсутствие
(наличие: И16 = 0,
отсутствие: И16 = 1)</t>
  </si>
  <si>
    <t>IV. Оказание муниципальных услуг (выполнение работ)</t>
  </si>
  <si>
    <t>Изучение мнения населения о качестве оказания муниципальных услуг (выполнения работ) в соответствии с установленным порядком</t>
  </si>
  <si>
    <t>до 1 января очередного финансового года / после 1 января очередного финансового года
(до 1 января: И12 = 1
после 1 января: И12 = 0)</t>
  </si>
  <si>
    <t>**В случае, если решением о бюджете утверждены такие источники финансирования дефицита бюджета, как поступления от продажи акций и иных форм участия в капитале, находящихся в собственности муниципального образования, и снижение остатков средств на счетах по учету средств местного бюджета в пределах суммы указанных поступлений и снижения остатков средств на счетах по учету средств местного бюджета, а также 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Федерации, то указывается часть дефицита, не покрываемая за счет указанных источников. Если дефицит покрывается полностью, указывается 0.</t>
  </si>
  <si>
    <t>Соблюдение установленных нормативов формирования расходов на содержание органов местного самоуправления муниципальных образований за отчетный финансовый год</t>
  </si>
  <si>
    <t>И13 = |Дисп – Дутв| / Дутв,
где:
Дисп – объем налоговых и неналоговых доходов  бюджета муниципального образования в отчетном финансовом году;
Дутв – объем, первоначально утвержденный решением о бюджете муниципального образования налоговых и неналоговых доходов  бюджета муниципального образования</t>
  </si>
  <si>
    <t>VI. Выполнение Указов Президента Российской Федерации от 7 мая 2012 года № 597 "О мероприятиях по реализации государственной социальной политики", от 1 июня 2012 года № 761 «О Национальной стратегии действий в интересах детей на 2012-2017 годы»</t>
  </si>
  <si>
    <t>6.1</t>
  </si>
  <si>
    <t>VI. Выполнение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</t>
  </si>
  <si>
    <t>достигается / не достигается
(достигается: И61 = 1,
не достигается: И61 = 0)</t>
  </si>
  <si>
    <t>И21 = КИ,                                                                                                                                                                                где:                                                                                                                                                                                                                  КИ – количество изменений, внесенных в решение о бюджете муниципального образования в отчетном финансовом году</t>
  </si>
  <si>
    <r>
      <t xml:space="preserve">Рейтинг по </t>
    </r>
    <r>
      <rPr>
        <sz val="11"/>
        <rFont val="Times New Roman"/>
        <family val="1"/>
        <charset val="204"/>
      </rPr>
      <t>сводной оценке</t>
    </r>
  </si>
  <si>
    <t>Утратил силу</t>
  </si>
  <si>
    <t>И15 = РП / ОРБС, 
где:
РП - объем расходов бюджета муниципального образования автономного округа на реализацию муниципальных программ за отчетный финансовый год;
ОРБС - общий объем расходов бюджета муниципального образования автономного округа за отчетный финансовый год</t>
  </si>
  <si>
    <t>И24 = КО, 
где:
КО - количество кварталов в отчетном финансовом году, в которые муниципальными образованиями производилось отвлечение остатков целевых средств бюджета автономного округа</t>
  </si>
  <si>
    <t>И41 = РМУотпд  / РМУ
где:
РМУотпд - количество руководителей муниципальных учреждений муниципального образования, для которых оплата труда определяется с учетом результатов их профессиональной деятельности;
РМУ - количество руководителей муниципальных учреждений муниципального образования</t>
  </si>
  <si>
    <t>своевременно / несвоевременно
(своевременно: И57 = 1,
 несвоевременно: И57 = 0)</t>
  </si>
  <si>
    <t>наличие / отсутствие
(наличие: И27 = 0,
отсутствие: И27 = 1)</t>
  </si>
  <si>
    <t>Индикаторы для оценки качества организации и осуществления бюджетного процесса в муниципальных образованиях Ханты-Мансийского автономного округа - Югры по итогам 2019 года</t>
  </si>
  <si>
    <t>И33 = МД/Дс, 
где:
МД – объем муниципального долга бюджета муниципального образования на 1 января текущего финансового года, за исключением бюджетных кредитов, предоставленных для досрочного завоза товаров;
Дс – объем  доходов муниципального образования в отчетном финансовом году  (за исключением субвенций из бюджета автономного округа)</t>
  </si>
  <si>
    <t>Исполнение бюджета поселения по доходам без учета безвозмездных поступлений</t>
  </si>
  <si>
    <t>1.1 (1.2)</t>
  </si>
  <si>
    <t>1.2 (1.3)</t>
  </si>
  <si>
    <t>Наличие результатов ежегодной оценки эффективности предоставляемых (планируемых к предоставлению) налоговых льгот и ставок налогов, установленных (планируемых к установлению) поселением</t>
  </si>
  <si>
    <t>1.3 (1.4)</t>
  </si>
  <si>
    <t>1.4 (1.5)</t>
  </si>
  <si>
    <t>Доля расходов бюджета поселения, исполняемых в соответствии с муниципальными программами</t>
  </si>
  <si>
    <t>1.5 (1.6)</t>
  </si>
  <si>
    <t>Объем планируемых к привлечению бюджетных кредитов от других бюджетов бюджетной системы, предусмотренных в качестве источника финансирования дефицита бюджетов поселения (за исключением бюджетных кредитов, предоставленных для досрочного завоза товаров)</t>
  </si>
  <si>
    <t>Количество изменений, внесенных в решение о бюджете поселения в отчетном финансовом году</t>
  </si>
  <si>
    <t>Случаи отвлечения остатков целевых средств Ханты-Мансийского района (далее – района) поселениями в отчетном финансовом году</t>
  </si>
  <si>
    <t>2.2 (2.4)</t>
  </si>
  <si>
    <t>Отношение объема расходов бюджета поселения в IV квартале к среднему объему расходов за I - III кварталы (без учета расходов, осуществляемых за счет субсидий, субвенций и иных межбюджетных трансфертов, имеющих целевое назначение из бюджета района)</t>
  </si>
  <si>
    <t>2.3 (2.5)</t>
  </si>
  <si>
    <t>Отсутствие просроченной кредиторской задолженности бюджета поселения в отчетном финансовом году на отчетные даты</t>
  </si>
  <si>
    <t>2.4 (2.7)</t>
  </si>
  <si>
    <t>Отсутствие просроченной кредиторской задолженности бюджета поселения по выплате заработной платы за счет средств местного бюджета</t>
  </si>
  <si>
    <t>2.5 (2.8)</t>
  </si>
  <si>
    <t>Отсутствие выплат поселением по предоставленным муниципальным гарантиям в отчетном финансовом году</t>
  </si>
  <si>
    <t>Доля руководителей муниципальных учреждений поселения, для которых оплата труда определяется с учетом результатов достижения ими ключевых показателей эффективности профессиональной деятельности</t>
  </si>
  <si>
    <t>4.2 (4.6)</t>
  </si>
  <si>
    <t>Ежемесячное размещение на официальном сайте органов местного самоуправления отчетов об исполнении бюджета поселения за отчетный финансовый год</t>
  </si>
  <si>
    <t>5.1 (5.2)</t>
  </si>
  <si>
    <t>Своевременность представления бюджетной отчетности в Комитет за отчетный финансовый год</t>
  </si>
  <si>
    <t>5.2 (5.7)</t>
  </si>
  <si>
    <t>Достижение поселением целевого значения показателя по средней заработной плате работников муниципальных учреждений культуры в соответствии с целевым значением, установленным Департаментом культуры автономного округа для  Ханты-Мансийского района (с учетом муниципальной специфики), в целях реализации Плана мероприятий ("дорожной карты") "Изменения в отраслях социальной сферы, направленные на повышение эффективности сферы культуры в Ханты-Мансийском районе</t>
  </si>
  <si>
    <t>Горноправдинск</t>
  </si>
  <si>
    <t>Селиярово</t>
  </si>
  <si>
    <t>Шапша</t>
  </si>
  <si>
    <t>Выкатной</t>
  </si>
  <si>
    <t>Кедровый</t>
  </si>
  <si>
    <t>Красноленинский</t>
  </si>
  <si>
    <t>Кышик</t>
  </si>
  <si>
    <t>Луговской</t>
  </si>
  <si>
    <t>Нялинское</t>
  </si>
  <si>
    <t>Сибирский</t>
  </si>
  <si>
    <t>Согом</t>
  </si>
  <si>
    <t>Цингалы</t>
  </si>
  <si>
    <t>Доходы</t>
  </si>
  <si>
    <t>Змановский</t>
  </si>
  <si>
    <t>1.5</t>
  </si>
  <si>
    <t xml:space="preserve">Объем, первоначально утвержденный решением о бюджете поселения налоговых доходов  бюджета муниципального образования </t>
  </si>
  <si>
    <t xml:space="preserve">Объем, первоначально утвержденный решением о бюджете поселения неналоговых доходов  бюджета муниципального образования </t>
  </si>
  <si>
    <t>Объем налоговых доходов бюджета поселения в отчетном финансовом году</t>
  </si>
  <si>
    <t>Объем неналоговых доходов бюджета поселения в отчетном финансовом году</t>
  </si>
  <si>
    <t>Расходы бюджета поселения на реализацию муниципальных программ за отчетный финансовый год</t>
  </si>
  <si>
    <t>Общий объем расходов бюджета поселения за отчетный финансовый год</t>
  </si>
  <si>
    <t>Объем расходов бюджета поселения за 9 месяцев отчетного финансового года</t>
  </si>
  <si>
    <t>Объем расходов бюджета поселения в отчетном финансовом году</t>
  </si>
  <si>
    <t>Объем муниципального долга бюджета  поселения на 1 января текущего финансового года, за исключением бюджетных кредитов, предоставленных для досрочного завоза товаров</t>
  </si>
  <si>
    <t>Объем доходов поселения в отчетном финансовом году (за исключением субвенций, предоставляемых из бюджета автономного округа)</t>
  </si>
  <si>
    <t>Количество  руководителей муниципальных учреждений поселения, для которых оплата труда определяется с учетом результатов достижения ими ключевых показателей эффективности профессиональной деятельности</t>
  </si>
  <si>
    <t>Количество руководителей муниципальных учреждений поселения</t>
  </si>
  <si>
    <t>Соблюдение установленных нормативов формирования расходов на содержание органов местного самоуправления поселения за отчетный финансовый год</t>
  </si>
  <si>
    <t>Отношение дефицита бюджета поселения к общему годовому объему доходов бюджета без учета безвозмездных поступлений и поступлений налоговых доходов по дополнительным нормативам отчислений в отчетном финансовом году**</t>
  </si>
  <si>
    <t>Объем расходов бюджета поселения за 9 месяцев отчетного финансового года   (без учета расходов, осуществляемых за счет субсидий, субвенций и иных межбюджетных трансфертов, имеющих целевое назначение, поступивших из бюджета района)</t>
  </si>
  <si>
    <t>Объем расходов бюджета поселения за 9 месяцев отчетного финансового года, осуществляемых за счет субсидий, субвенций и иных межбюджетных трансфертов, имеющих целевое назначение, поступивших из бюджета района</t>
  </si>
  <si>
    <t>Объем расходов бюджета поселенияя в отчетном финансовом году (без учета расходов, осуществляемых за счет субсидий, субвенций и иных межбюджетных трансфертов, имеющих целевое назначение, поступивших из бюджета района)</t>
  </si>
  <si>
    <t>Объем расходов бюджета поселения в отчетном финансовом году, осуществляемых за счет субсидий, субвенций и иных межбюджетных трансфертов, имеющих целевое назначение, поступивших из бюджета района</t>
  </si>
  <si>
    <t>Сельское поселение</t>
  </si>
  <si>
    <t>Средняя сводная оценка качества по сельским поселениям</t>
  </si>
  <si>
    <t>Мясников</t>
  </si>
  <si>
    <t>Гусакова</t>
  </si>
  <si>
    <t>Булова</t>
  </si>
  <si>
    <t>Коротких</t>
  </si>
  <si>
    <t>Итого</t>
  </si>
  <si>
    <t>&lt;=5 (10*)%</t>
  </si>
  <si>
    <t xml:space="preserve">   В случае, если решением о бюджете утверждены такие источники финансирования дефицита бюджета, как 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Федерации, то указывается часть дефицита, не покрываемая за счет указанных источников.</t>
  </si>
  <si>
    <t>Данные показателей для расчета индикаторов оценки качества организации и осуществления бюджетного процесса в поселениях Ханты-Мансийского района по итогам 2024 года</t>
  </si>
  <si>
    <t>Заполнено</t>
  </si>
  <si>
    <t>заполнено</t>
  </si>
  <si>
    <t>Сводная оценка качества организации и осуществления бюджетного процесса в поселениях Ханты-Мансийского района и их рейтинг по итогам 2024 года</t>
  </si>
  <si>
    <t>Сводная оценка качества организации и осуществления бюджетного процесса в поселениях Ханты-Мансийского района по итогам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</si>
</sst>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#,##0.000"/>
    <numFmt numFmtId="168" formatCode="0.0000"/>
    <numFmt numFmtId="169" formatCode="_-* #,##0.00_р_._-;\-* #,##0.00_р_._-;_-* \-??_р_._-;_-@_-"/>
    <numFmt numFmtId="170" formatCode="_-* #,##0.00\ _₽_-;\-* #,##0.00\ _₽_-;_-* \-??\ _₽_-;_-@_-"/>
  </numFmts>
  <fonts count="9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indexed="8"/>
      <name val="Times New Roman"/>
      <family val="2"/>
      <charset val="204"/>
    </font>
    <font>
      <u/>
      <sz val="8.5"/>
      <color indexed="12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9"/>
      <name val="Times New Roman"/>
      <family val="2"/>
      <charset val="204"/>
    </font>
    <font>
      <sz val="10"/>
      <color indexed="62"/>
      <name val="Times New Roman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0"/>
      <color indexed="17"/>
      <name val="Times New Roman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2"/>
      <charset val="204"/>
    </font>
    <font>
      <sz val="11"/>
      <color rgb="FFFFFFFF"/>
      <name val="Calibri"/>
      <family val="2"/>
      <charset val="204"/>
    </font>
    <font>
      <sz val="10"/>
      <color rgb="FFFFFFFF"/>
      <name val="Times New Roman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333399"/>
      <name val="Times New Roman"/>
      <family val="2"/>
      <charset val="204"/>
    </font>
    <font>
      <b/>
      <sz val="10"/>
      <color rgb="FF333333"/>
      <name val="Times New Roman"/>
      <family val="2"/>
      <charset val="204"/>
    </font>
    <font>
      <b/>
      <sz val="10"/>
      <color rgb="FFFF9900"/>
      <name val="Times New Roman"/>
      <family val="2"/>
      <charset val="204"/>
    </font>
    <font>
      <u/>
      <sz val="8.5"/>
      <color rgb="FF0000FF"/>
      <name val="Times New Roman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Times New Roman"/>
      <family val="2"/>
      <charset val="204"/>
    </font>
    <font>
      <b/>
      <sz val="13"/>
      <color rgb="FF003366"/>
      <name val="Times New Roman"/>
      <family val="2"/>
      <charset val="204"/>
    </font>
    <font>
      <b/>
      <sz val="11"/>
      <color rgb="FF003366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b/>
      <sz val="10"/>
      <color rgb="FFFFFFFF"/>
      <name val="Times New Roman"/>
      <family val="2"/>
      <charset val="204"/>
    </font>
    <font>
      <sz val="10"/>
      <color rgb="FF993300"/>
      <name val="Times New Roman"/>
      <family val="2"/>
      <charset val="204"/>
    </font>
    <font>
      <sz val="10"/>
      <color rgb="FF800080"/>
      <name val="Times New Roman"/>
      <family val="2"/>
      <charset val="204"/>
    </font>
    <font>
      <i/>
      <sz val="10"/>
      <color rgb="FF808080"/>
      <name val="Times New Roman"/>
      <family val="2"/>
      <charset val="204"/>
    </font>
    <font>
      <sz val="10"/>
      <color rgb="FFFF990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sz val="10"/>
      <color rgb="FF008000"/>
      <name val="Times New Roman"/>
      <family val="2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99CCFF"/>
        <bgColor rgb="FF95B3D7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78787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0808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3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3" borderId="0" applyNumberFormat="0" applyBorder="0" applyAlignment="0" applyProtection="0"/>
    <xf numFmtId="0" fontId="8" fillId="14" borderId="0" applyNumberFormat="0" applyBorder="0" applyAlignment="0" applyProtection="0"/>
    <xf numFmtId="0" fontId="3" fillId="14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15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35" fillId="16" borderId="0" applyNumberFormat="0" applyBorder="0" applyAlignment="0" applyProtection="0"/>
    <xf numFmtId="0" fontId="19" fillId="13" borderId="0" applyNumberFormat="0" applyBorder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35" fillId="14" borderId="0" applyNumberFormat="0" applyBorder="0" applyAlignment="0" applyProtection="0"/>
    <xf numFmtId="0" fontId="19" fillId="17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35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30" fillId="7" borderId="0" applyNumberFormat="0" applyBorder="0" applyAlignment="0" applyProtection="0"/>
    <xf numFmtId="0" fontId="22" fillId="24" borderId="6" applyNumberFormat="0" applyAlignment="0" applyProtection="0"/>
    <xf numFmtId="0" fontId="27" fillId="25" borderId="7" applyNumberFormat="0" applyAlignment="0" applyProtection="0"/>
    <xf numFmtId="0" fontId="31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0" fillId="11" borderId="6" applyNumberFormat="0" applyAlignment="0" applyProtection="0"/>
    <xf numFmtId="0" fontId="32" fillId="0" borderId="11" applyNumberFormat="0" applyFill="0" applyAlignment="0" applyProtection="0"/>
    <xf numFmtId="0" fontId="29" fillId="26" borderId="0" applyNumberFormat="0" applyBorder="0" applyAlignment="0" applyProtection="0"/>
    <xf numFmtId="0" fontId="8" fillId="27" borderId="12" applyNumberFormat="0" applyFont="0" applyAlignment="0" applyProtection="0"/>
    <xf numFmtId="0" fontId="21" fillId="24" borderId="13" applyNumberFormat="0" applyAlignment="0" applyProtection="0"/>
    <xf numFmtId="0" fontId="28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35" fillId="20" borderId="0" applyNumberFormat="0" applyBorder="0" applyAlignment="0" applyProtection="0"/>
    <xf numFmtId="0" fontId="19" fillId="21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35" fillId="22" borderId="0" applyNumberFormat="0" applyBorder="0" applyAlignment="0" applyProtection="0"/>
    <xf numFmtId="0" fontId="19" fillId="17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35" fillId="18" borderId="0" applyNumberFormat="0" applyBorder="0" applyAlignment="0" applyProtection="0"/>
    <xf numFmtId="0" fontId="19" fillId="23" borderId="0" applyNumberFormat="0" applyBorder="0" applyAlignment="0" applyProtection="0"/>
    <xf numFmtId="0" fontId="35" fillId="23" borderId="0" applyNumberFormat="0" applyBorder="0" applyAlignment="0" applyProtection="0"/>
    <xf numFmtId="0" fontId="20" fillId="11" borderId="6" applyNumberFormat="0" applyAlignment="0" applyProtection="0"/>
    <xf numFmtId="0" fontId="36" fillId="11" borderId="6" applyNumberFormat="0" applyAlignment="0" applyProtection="0"/>
    <xf numFmtId="0" fontId="21" fillId="24" borderId="13" applyNumberFormat="0" applyAlignment="0" applyProtection="0"/>
    <xf numFmtId="0" fontId="37" fillId="24" borderId="13" applyNumberFormat="0" applyAlignment="0" applyProtection="0"/>
    <xf numFmtId="0" fontId="22" fillId="24" borderId="6" applyNumberFormat="0" applyAlignment="0" applyProtection="0"/>
    <xf numFmtId="0" fontId="38" fillId="24" borderId="6" applyNumberFormat="0" applyAlignment="0" applyProtection="0"/>
    <xf numFmtId="0" fontId="5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39" fillId="0" borderId="8" applyNumberFormat="0" applyFill="0" applyAlignment="0" applyProtection="0"/>
    <xf numFmtId="0" fontId="24" fillId="0" borderId="9" applyNumberFormat="0" applyFill="0" applyAlignment="0" applyProtection="0"/>
    <xf numFmtId="0" fontId="40" fillId="0" borderId="9" applyNumberFormat="0" applyFill="0" applyAlignment="0" applyProtection="0"/>
    <xf numFmtId="0" fontId="25" fillId="0" borderId="10" applyNumberFormat="0" applyFill="0" applyAlignment="0" applyProtection="0"/>
    <xf numFmtId="0" fontId="41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42" fillId="0" borderId="14" applyNumberFormat="0" applyFill="0" applyAlignment="0" applyProtection="0"/>
    <xf numFmtId="0" fontId="27" fillId="25" borderId="7" applyNumberFormat="0" applyAlignment="0" applyProtection="0"/>
    <xf numFmtId="0" fontId="43" fillId="25" borderId="7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6" borderId="0" applyNumberFormat="0" applyBorder="0" applyAlignment="0" applyProtection="0"/>
    <xf numFmtId="0" fontId="44" fillId="26" borderId="0" applyNumberFormat="0" applyBorder="0" applyAlignment="0" applyProtection="0"/>
    <xf numFmtId="0" fontId="50" fillId="0" borderId="0"/>
    <xf numFmtId="0" fontId="3" fillId="0" borderId="0"/>
    <xf numFmtId="0" fontId="3" fillId="0" borderId="0"/>
    <xf numFmtId="0" fontId="30" fillId="7" borderId="0" applyNumberFormat="0" applyBorder="0" applyAlignment="0" applyProtection="0"/>
    <xf numFmtId="0" fontId="45" fillId="7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8" fillId="27" borderId="12" applyNumberFormat="0" applyFont="0" applyAlignment="0" applyProtection="0"/>
    <xf numFmtId="0" fontId="3" fillId="27" borderId="12" applyNumberFormat="0" applyFont="0" applyAlignment="0" applyProtection="0"/>
    <xf numFmtId="9" fontId="8" fillId="0" borderId="0" applyFont="0" applyFill="0" applyBorder="0" applyAlignment="0" applyProtection="0"/>
    <xf numFmtId="0" fontId="32" fillId="0" borderId="11" applyNumberFormat="0" applyFill="0" applyAlignment="0" applyProtection="0"/>
    <xf numFmtId="0" fontId="47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4" fillId="8" borderId="0" applyNumberFormat="0" applyBorder="0" applyAlignment="0" applyProtection="0"/>
    <xf numFmtId="0" fontId="49" fillId="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15" applyNumberFormat="0">
      <alignment horizontal="right" vertical="top"/>
    </xf>
    <xf numFmtId="0" fontId="58" fillId="0" borderId="0"/>
    <xf numFmtId="170" fontId="58" fillId="0" borderId="0" applyBorder="0" applyProtection="0"/>
    <xf numFmtId="9" fontId="58" fillId="0" borderId="0" applyBorder="0" applyProtection="0"/>
    <xf numFmtId="0" fontId="58" fillId="29" borderId="0" applyBorder="0" applyProtection="0"/>
    <xf numFmtId="0" fontId="58" fillId="30" borderId="0" applyBorder="0" applyProtection="0"/>
    <xf numFmtId="0" fontId="58" fillId="31" borderId="0" applyBorder="0" applyProtection="0"/>
    <xf numFmtId="0" fontId="58" fillId="32" borderId="0" applyBorder="0" applyProtection="0"/>
    <xf numFmtId="0" fontId="58" fillId="33" borderId="0" applyBorder="0" applyProtection="0"/>
    <xf numFmtId="0" fontId="58" fillId="34" borderId="0" applyBorder="0" applyProtection="0"/>
    <xf numFmtId="0" fontId="58" fillId="29" borderId="0" applyBorder="0" applyProtection="0"/>
    <xf numFmtId="0" fontId="59" fillId="29" borderId="0" applyBorder="0" applyProtection="0"/>
    <xf numFmtId="0" fontId="58" fillId="30" borderId="0" applyBorder="0" applyProtection="0"/>
    <xf numFmtId="0" fontId="59" fillId="30" borderId="0" applyBorder="0" applyProtection="0"/>
    <xf numFmtId="0" fontId="58" fillId="31" borderId="0" applyBorder="0" applyProtection="0"/>
    <xf numFmtId="0" fontId="59" fillId="31" borderId="0" applyBorder="0" applyProtection="0"/>
    <xf numFmtId="0" fontId="58" fillId="32" borderId="0" applyBorder="0" applyProtection="0"/>
    <xf numFmtId="0" fontId="59" fillId="32" borderId="0" applyBorder="0" applyProtection="0"/>
    <xf numFmtId="0" fontId="58" fillId="33" borderId="0" applyBorder="0" applyProtection="0"/>
    <xf numFmtId="0" fontId="59" fillId="33" borderId="0" applyBorder="0" applyProtection="0"/>
    <xf numFmtId="0" fontId="58" fillId="34" borderId="0" applyBorder="0" applyProtection="0"/>
    <xf numFmtId="0" fontId="59" fillId="34" borderId="0" applyBorder="0" applyProtection="0"/>
    <xf numFmtId="0" fontId="58" fillId="35" borderId="0" applyBorder="0" applyProtection="0"/>
    <xf numFmtId="0" fontId="58" fillId="36" borderId="0" applyBorder="0" applyProtection="0"/>
    <xf numFmtId="0" fontId="58" fillId="37" borderId="0" applyBorder="0" applyProtection="0"/>
    <xf numFmtId="0" fontId="58" fillId="32" borderId="0" applyBorder="0" applyProtection="0"/>
    <xf numFmtId="0" fontId="58" fillId="35" borderId="0" applyBorder="0" applyProtection="0"/>
    <xf numFmtId="0" fontId="58" fillId="38" borderId="0" applyBorder="0" applyProtection="0"/>
    <xf numFmtId="0" fontId="58" fillId="35" borderId="0" applyBorder="0" applyProtection="0"/>
    <xf numFmtId="0" fontId="59" fillId="35" borderId="0" applyBorder="0" applyProtection="0"/>
    <xf numFmtId="0" fontId="58" fillId="36" borderId="0" applyBorder="0" applyProtection="0"/>
    <xf numFmtId="0" fontId="59" fillId="36" borderId="0" applyBorder="0" applyProtection="0"/>
    <xf numFmtId="0" fontId="58" fillId="37" borderId="0" applyBorder="0" applyProtection="0"/>
    <xf numFmtId="0" fontId="59" fillId="37" borderId="0" applyBorder="0" applyProtection="0"/>
    <xf numFmtId="0" fontId="58" fillId="32" borderId="0" applyBorder="0" applyProtection="0"/>
    <xf numFmtId="0" fontId="59" fillId="32" borderId="0" applyBorder="0" applyProtection="0"/>
    <xf numFmtId="0" fontId="58" fillId="35" borderId="0" applyBorder="0" applyProtection="0"/>
    <xf numFmtId="0" fontId="59" fillId="35" borderId="0" applyBorder="0" applyProtection="0"/>
    <xf numFmtId="0" fontId="58" fillId="38" borderId="0" applyBorder="0" applyProtection="0"/>
    <xf numFmtId="0" fontId="59" fillId="38" borderId="0" applyBorder="0" applyProtection="0"/>
    <xf numFmtId="0" fontId="60" fillId="39" borderId="0" applyBorder="0" applyProtection="0"/>
    <xf numFmtId="0" fontId="60" fillId="36" borderId="0" applyBorder="0" applyProtection="0"/>
    <xf numFmtId="0" fontId="60" fillId="37" borderId="0" applyBorder="0" applyProtection="0"/>
    <xf numFmtId="0" fontId="60" fillId="40" borderId="0" applyBorder="0" applyProtection="0"/>
    <xf numFmtId="0" fontId="60" fillId="41" borderId="0" applyBorder="0" applyProtection="0"/>
    <xf numFmtId="0" fontId="60" fillId="42" borderId="0" applyBorder="0" applyProtection="0"/>
    <xf numFmtId="0" fontId="60" fillId="39" borderId="0" applyBorder="0" applyProtection="0"/>
    <xf numFmtId="0" fontId="61" fillId="39" borderId="0" applyBorder="0" applyProtection="0"/>
    <xf numFmtId="0" fontId="60" fillId="36" borderId="0" applyBorder="0" applyProtection="0"/>
    <xf numFmtId="0" fontId="61" fillId="36" borderId="0" applyBorder="0" applyProtection="0"/>
    <xf numFmtId="0" fontId="60" fillId="37" borderId="0" applyBorder="0" applyProtection="0"/>
    <xf numFmtId="0" fontId="61" fillId="37" borderId="0" applyBorder="0" applyProtection="0"/>
    <xf numFmtId="0" fontId="60" fillId="40" borderId="0" applyBorder="0" applyProtection="0"/>
    <xf numFmtId="0" fontId="61" fillId="40" borderId="0" applyBorder="0" applyProtection="0"/>
    <xf numFmtId="0" fontId="60" fillId="41" borderId="0" applyBorder="0" applyProtection="0"/>
    <xf numFmtId="0" fontId="61" fillId="41" borderId="0" applyBorder="0" applyProtection="0"/>
    <xf numFmtId="0" fontId="60" fillId="42" borderId="0" applyBorder="0" applyProtection="0"/>
    <xf numFmtId="0" fontId="61" fillId="42" borderId="0" applyBorder="0" applyProtection="0"/>
    <xf numFmtId="0" fontId="60" fillId="43" borderId="0" applyBorder="0" applyProtection="0"/>
    <xf numFmtId="0" fontId="60" fillId="44" borderId="0" applyBorder="0" applyProtection="0"/>
    <xf numFmtId="0" fontId="60" fillId="45" borderId="0" applyBorder="0" applyProtection="0"/>
    <xf numFmtId="0" fontId="60" fillId="40" borderId="0" applyBorder="0" applyProtection="0"/>
    <xf numFmtId="0" fontId="60" fillId="41" borderId="0" applyBorder="0" applyProtection="0"/>
    <xf numFmtId="0" fontId="60" fillId="46" borderId="0" applyBorder="0" applyProtection="0"/>
    <xf numFmtId="0" fontId="62" fillId="30" borderId="0" applyBorder="0" applyProtection="0"/>
    <xf numFmtId="0" fontId="63" fillId="47" borderId="16" applyProtection="0"/>
    <xf numFmtId="0" fontId="64" fillId="48" borderId="17" applyProtection="0"/>
    <xf numFmtId="0" fontId="65" fillId="0" borderId="0" applyBorder="0" applyProtection="0"/>
    <xf numFmtId="0" fontId="66" fillId="31" borderId="0" applyBorder="0" applyProtection="0"/>
    <xf numFmtId="0" fontId="67" fillId="0" borderId="18" applyProtection="0"/>
    <xf numFmtId="0" fontId="68" fillId="0" borderId="19" applyProtection="0"/>
    <xf numFmtId="0" fontId="69" fillId="0" borderId="20" applyProtection="0"/>
    <xf numFmtId="0" fontId="69" fillId="0" borderId="0" applyBorder="0" applyProtection="0"/>
    <xf numFmtId="0" fontId="70" fillId="34" borderId="16" applyProtection="0"/>
    <xf numFmtId="0" fontId="71" fillId="0" borderId="21" applyProtection="0"/>
    <xf numFmtId="0" fontId="72" fillId="49" borderId="0" applyBorder="0" applyProtection="0"/>
    <xf numFmtId="0" fontId="58" fillId="50" borderId="22" applyProtection="0"/>
    <xf numFmtId="0" fontId="73" fillId="47" borderId="23" applyProtection="0"/>
    <xf numFmtId="0" fontId="74" fillId="0" borderId="0" applyBorder="0" applyProtection="0"/>
    <xf numFmtId="0" fontId="75" fillId="0" borderId="24" applyProtection="0"/>
    <xf numFmtId="0" fontId="76" fillId="0" borderId="0" applyBorder="0" applyProtection="0"/>
    <xf numFmtId="0" fontId="60" fillId="43" borderId="0" applyBorder="0" applyProtection="0"/>
    <xf numFmtId="0" fontId="61" fillId="43" borderId="0" applyBorder="0" applyProtection="0"/>
    <xf numFmtId="0" fontId="60" fillId="44" borderId="0" applyBorder="0" applyProtection="0"/>
    <xf numFmtId="0" fontId="61" fillId="44" borderId="0" applyBorder="0" applyProtection="0"/>
    <xf numFmtId="0" fontId="60" fillId="45" borderId="0" applyBorder="0" applyProtection="0"/>
    <xf numFmtId="0" fontId="61" fillId="45" borderId="0" applyBorder="0" applyProtection="0"/>
    <xf numFmtId="0" fontId="60" fillId="40" borderId="0" applyBorder="0" applyProtection="0"/>
    <xf numFmtId="0" fontId="61" fillId="40" borderId="0" applyBorder="0" applyProtection="0"/>
    <xf numFmtId="0" fontId="60" fillId="41" borderId="0" applyBorder="0" applyProtection="0"/>
    <xf numFmtId="0" fontId="61" fillId="41" borderId="0" applyBorder="0" applyProtection="0"/>
    <xf numFmtId="0" fontId="60" fillId="46" borderId="0" applyBorder="0" applyProtection="0"/>
    <xf numFmtId="0" fontId="61" fillId="46" borderId="0" applyBorder="0" applyProtection="0"/>
    <xf numFmtId="0" fontId="70" fillId="34" borderId="16" applyProtection="0"/>
    <xf numFmtId="0" fontId="77" fillId="34" borderId="16" applyProtection="0"/>
    <xf numFmtId="0" fontId="73" fillId="47" borderId="23" applyProtection="0"/>
    <xf numFmtId="0" fontId="78" fillId="47" borderId="23" applyProtection="0"/>
    <xf numFmtId="0" fontId="63" fillId="47" borderId="16" applyProtection="0"/>
    <xf numFmtId="0" fontId="79" fillId="47" borderId="16" applyProtection="0"/>
    <xf numFmtId="0" fontId="80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81" fillId="0" borderId="0" applyBorder="0" applyProtection="0"/>
    <xf numFmtId="0" fontId="9" fillId="0" borderId="25">
      <alignment horizontal="right" vertical="top"/>
    </xf>
    <xf numFmtId="0" fontId="67" fillId="0" borderId="18" applyProtection="0"/>
    <xf numFmtId="0" fontId="82" fillId="0" borderId="18" applyProtection="0"/>
    <xf numFmtId="0" fontId="68" fillId="0" borderId="19" applyProtection="0"/>
    <xf numFmtId="0" fontId="83" fillId="0" borderId="19" applyProtection="0"/>
    <xf numFmtId="0" fontId="69" fillId="0" borderId="20" applyProtection="0"/>
    <xf numFmtId="0" fontId="84" fillId="0" borderId="20" applyProtection="0"/>
    <xf numFmtId="0" fontId="69" fillId="0" borderId="0" applyBorder="0" applyProtection="0"/>
    <xf numFmtId="0" fontId="84" fillId="0" borderId="0" applyBorder="0" applyProtection="0"/>
    <xf numFmtId="0" fontId="75" fillId="0" borderId="24" applyProtection="0"/>
    <xf numFmtId="0" fontId="85" fillId="0" borderId="24" applyProtection="0"/>
    <xf numFmtId="0" fontId="64" fillId="48" borderId="17" applyProtection="0"/>
    <xf numFmtId="0" fontId="86" fillId="48" borderId="17" applyProtection="0"/>
    <xf numFmtId="0" fontId="74" fillId="0" borderId="0" applyBorder="0" applyProtection="0"/>
    <xf numFmtId="0" fontId="74" fillId="0" borderId="0" applyBorder="0" applyProtection="0"/>
    <xf numFmtId="0" fontId="72" fillId="49" borderId="0" applyBorder="0" applyProtection="0"/>
    <xf numFmtId="0" fontId="87" fillId="49" borderId="0" applyBorder="0" applyProtection="0"/>
    <xf numFmtId="0" fontId="59" fillId="0" borderId="0"/>
    <xf numFmtId="0" fontId="59" fillId="0" borderId="0"/>
    <xf numFmtId="0" fontId="1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2" fillId="30" borderId="0" applyBorder="0" applyProtection="0"/>
    <xf numFmtId="0" fontId="88" fillId="30" borderId="0" applyBorder="0" applyProtection="0"/>
    <xf numFmtId="0" fontId="65" fillId="0" borderId="0" applyBorder="0" applyProtection="0"/>
    <xf numFmtId="0" fontId="89" fillId="0" borderId="0" applyBorder="0" applyProtection="0"/>
    <xf numFmtId="0" fontId="58" fillId="50" borderId="22" applyProtection="0"/>
    <xf numFmtId="0" fontId="58" fillId="50" borderId="22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0" fontId="71" fillId="0" borderId="21" applyProtection="0"/>
    <xf numFmtId="0" fontId="90" fillId="0" borderId="21" applyProtection="0"/>
    <xf numFmtId="0" fontId="76" fillId="0" borderId="0" applyBorder="0" applyProtection="0"/>
    <xf numFmtId="0" fontId="91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169" fontId="58" fillId="0" borderId="0" applyBorder="0" applyProtection="0"/>
    <xf numFmtId="0" fontId="66" fillId="31" borderId="0" applyBorder="0" applyProtection="0"/>
    <xf numFmtId="0" fontId="92" fillId="31" borderId="0" applyBorder="0" applyProtection="0"/>
    <xf numFmtId="0" fontId="12" fillId="0" borderId="0"/>
    <xf numFmtId="0" fontId="12" fillId="0" borderId="0"/>
    <xf numFmtId="0" fontId="12" fillId="0" borderId="0"/>
  </cellStyleXfs>
  <cellXfs count="223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2" fontId="16" fillId="0" borderId="0" xfId="0" applyNumberFormat="1" applyFont="1"/>
    <xf numFmtId="0" fontId="18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2" fillId="0" borderId="1" xfId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5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54" fillId="0" borderId="1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4" fillId="4" borderId="1" xfId="0" applyFont="1" applyFill="1" applyBorder="1" applyAlignment="1">
      <alignment vertical="center" wrapText="1"/>
    </xf>
    <xf numFmtId="0" fontId="54" fillId="4" borderId="2" xfId="0" applyFont="1" applyFill="1" applyBorder="1" applyAlignment="1">
      <alignment vertical="center" wrapText="1"/>
    </xf>
    <xf numFmtId="2" fontId="54" fillId="4" borderId="2" xfId="0" applyNumberFormat="1" applyFont="1" applyFill="1" applyBorder="1" applyAlignment="1">
      <alignment vertical="center" wrapText="1"/>
    </xf>
    <xf numFmtId="0" fontId="1" fillId="4" borderId="1" xfId="1" applyFont="1" applyFill="1" applyBorder="1" applyAlignment="1">
      <alignment horizontal="center" vertical="center"/>
    </xf>
    <xf numFmtId="0" fontId="15" fillId="4" borderId="0" xfId="0" applyFont="1" applyFill="1"/>
    <xf numFmtId="0" fontId="1" fillId="4" borderId="1" xfId="1" applyFont="1" applyFill="1" applyBorder="1" applyAlignment="1">
      <alignment horizontal="left" vertical="center" wrapText="1"/>
    </xf>
    <xf numFmtId="0" fontId="55" fillId="0" borderId="0" xfId="0" applyFont="1"/>
    <xf numFmtId="0" fontId="13" fillId="0" borderId="1" xfId="0" applyFont="1" applyBorder="1" applyAlignment="1">
      <alignment horizontal="center" vertical="center" wrapText="1"/>
    </xf>
    <xf numFmtId="0" fontId="18" fillId="0" borderId="0" xfId="0" applyFont="1"/>
    <xf numFmtId="3" fontId="5" fillId="0" borderId="1" xfId="0" applyNumberFormat="1" applyFont="1" applyBorder="1" applyAlignment="1">
      <alignment horizontal="left" vertical="center" wrapText="1"/>
    </xf>
    <xf numFmtId="2" fontId="53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1" xfId="1" applyFont="1" applyFill="1" applyBorder="1" applyAlignment="1">
      <alignment horizontal="left" vertical="center" wrapText="1"/>
    </xf>
    <xf numFmtId="49" fontId="54" fillId="4" borderId="1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3" fontId="13" fillId="5" borderId="1" xfId="0" applyNumberFormat="1" applyFont="1" applyFill="1" applyBorder="1" applyAlignment="1">
      <alignment horizontal="left" vertical="center" wrapText="1"/>
    </xf>
    <xf numFmtId="2" fontId="13" fillId="5" borderId="1" xfId="0" applyNumberFormat="1" applyFont="1" applyFill="1" applyBorder="1" applyAlignment="1">
      <alignment horizontal="left" vertical="center" wrapText="1"/>
    </xf>
    <xf numFmtId="166" fontId="15" fillId="0" borderId="0" xfId="0" applyNumberFormat="1" applyFont="1" applyAlignment="1">
      <alignment horizontal="center" wrapText="1"/>
    </xf>
    <xf numFmtId="2" fontId="13" fillId="28" borderId="1" xfId="0" applyNumberFormat="1" applyFont="1" applyFill="1" applyBorder="1" applyAlignment="1">
      <alignment horizontal="center" vertical="center" wrapText="1"/>
    </xf>
    <xf numFmtId="0" fontId="15" fillId="28" borderId="0" xfId="0" applyFont="1" applyFill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0" fontId="15" fillId="28" borderId="0" xfId="0" applyFont="1" applyFill="1" applyAlignment="1">
      <alignment vertical="center"/>
    </xf>
    <xf numFmtId="0" fontId="15" fillId="28" borderId="0" xfId="0" applyFont="1" applyFill="1" applyAlignment="1">
      <alignment horizontal="center"/>
    </xf>
    <xf numFmtId="1" fontId="15" fillId="28" borderId="0" xfId="0" applyNumberFormat="1" applyFont="1" applyFill="1"/>
    <xf numFmtId="0" fontId="16" fillId="28" borderId="1" xfId="0" applyFont="1" applyFill="1" applyBorder="1" applyAlignment="1">
      <alignment horizontal="center" vertical="center" wrapText="1"/>
    </xf>
    <xf numFmtId="1" fontId="16" fillId="28" borderId="1" xfId="0" applyNumberFormat="1" applyFont="1" applyFill="1" applyBorder="1" applyAlignment="1">
      <alignment horizontal="center" vertical="center" wrapText="1"/>
    </xf>
    <xf numFmtId="0" fontId="16" fillId="28" borderId="3" xfId="0" applyFont="1" applyFill="1" applyBorder="1" applyAlignment="1">
      <alignment horizontal="center" vertical="center" wrapText="1"/>
    </xf>
    <xf numFmtId="165" fontId="16" fillId="28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vertical="center" wrapText="1"/>
    </xf>
    <xf numFmtId="0" fontId="16" fillId="28" borderId="3" xfId="0" applyFont="1" applyFill="1" applyBorder="1" applyAlignment="1">
      <alignment vertical="center" wrapText="1"/>
    </xf>
    <xf numFmtId="0" fontId="16" fillId="28" borderId="1" xfId="0" applyFont="1" applyFill="1" applyBorder="1" applyAlignment="1">
      <alignment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49" fontId="13" fillId="28" borderId="1" xfId="0" applyNumberFormat="1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left" vertical="center" wrapText="1"/>
    </xf>
    <xf numFmtId="165" fontId="13" fillId="28" borderId="1" xfId="0" applyNumberFormat="1" applyFont="1" applyFill="1" applyBorder="1" applyAlignment="1">
      <alignment horizontal="center" vertical="center" wrapText="1"/>
    </xf>
    <xf numFmtId="1" fontId="13" fillId="28" borderId="1" xfId="0" applyNumberFormat="1" applyFont="1" applyFill="1" applyBorder="1" applyAlignment="1">
      <alignment horizontal="center" vertical="center" wrapText="1"/>
    </xf>
    <xf numFmtId="1" fontId="13" fillId="28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6" fillId="2" borderId="3" xfId="0" applyNumberFormat="1" applyFont="1" applyFill="1" applyBorder="1" applyAlignment="1">
      <alignment horizontal="center" vertical="center"/>
    </xf>
    <xf numFmtId="0" fontId="13" fillId="28" borderId="1" xfId="0" applyFont="1" applyFill="1" applyBorder="1" applyAlignment="1">
      <alignment vertical="center"/>
    </xf>
    <xf numFmtId="0" fontId="15" fillId="28" borderId="3" xfId="0" applyFont="1" applyFill="1" applyBorder="1"/>
    <xf numFmtId="0" fontId="15" fillId="28" borderId="1" xfId="0" applyFont="1" applyFill="1" applyBorder="1"/>
    <xf numFmtId="166" fontId="15" fillId="28" borderId="0" xfId="0" applyNumberFormat="1" applyFont="1" applyFill="1"/>
    <xf numFmtId="49" fontId="53" fillId="0" borderId="1" xfId="0" applyNumberFormat="1" applyFont="1" applyBorder="1" applyAlignment="1">
      <alignment horizontal="center" vertical="center" wrapText="1"/>
    </xf>
    <xf numFmtId="165" fontId="13" fillId="0" borderId="0" xfId="0" applyNumberFormat="1" applyFont="1" applyAlignment="1">
      <alignment vertical="top" wrapText="1"/>
    </xf>
    <xf numFmtId="0" fontId="15" fillId="0" borderId="0" xfId="0" applyFont="1" applyAlignment="1">
      <alignment vertical="center"/>
    </xf>
    <xf numFmtId="49" fontId="11" fillId="51" borderId="1" xfId="0" applyNumberFormat="1" applyFont="1" applyFill="1" applyBorder="1" applyAlignment="1">
      <alignment horizontal="center" vertical="center" wrapText="1"/>
    </xf>
    <xf numFmtId="0" fontId="11" fillId="51" borderId="1" xfId="0" applyFont="1" applyFill="1" applyBorder="1" applyAlignment="1">
      <alignment horizontal="left" vertical="center" wrapText="1"/>
    </xf>
    <xf numFmtId="165" fontId="11" fillId="51" borderId="1" xfId="0" applyNumberFormat="1" applyFont="1" applyFill="1" applyBorder="1" applyAlignment="1">
      <alignment horizontal="center" vertical="center" wrapText="1"/>
    </xf>
    <xf numFmtId="4" fontId="11" fillId="51" borderId="1" xfId="0" applyNumberFormat="1" applyFont="1" applyFill="1" applyBorder="1" applyAlignment="1">
      <alignment horizontal="center" vertical="center" wrapText="1"/>
    </xf>
    <xf numFmtId="4" fontId="11" fillId="51" borderId="1" xfId="0" applyNumberFormat="1" applyFont="1" applyFill="1" applyBorder="1" applyAlignment="1">
      <alignment horizontal="center" vertical="center"/>
    </xf>
    <xf numFmtId="2" fontId="5" fillId="51" borderId="1" xfId="0" applyNumberFormat="1" applyFont="1" applyFill="1" applyBorder="1" applyAlignment="1">
      <alignment horizontal="left" vertical="center" wrapText="1"/>
    </xf>
    <xf numFmtId="2" fontId="11" fillId="51" borderId="1" xfId="0" applyNumberFormat="1" applyFont="1" applyFill="1" applyBorder="1" applyAlignment="1">
      <alignment horizontal="left" vertical="center" wrapText="1"/>
    </xf>
    <xf numFmtId="2" fontId="11" fillId="51" borderId="1" xfId="0" applyNumberFormat="1" applyFont="1" applyFill="1" applyBorder="1" applyAlignment="1">
      <alignment horizontal="center" vertical="center" wrapText="1"/>
    </xf>
    <xf numFmtId="2" fontId="11" fillId="51" borderId="1" xfId="0" applyNumberFormat="1" applyFont="1" applyFill="1" applyBorder="1" applyAlignment="1">
      <alignment horizontal="center" vertical="center"/>
    </xf>
    <xf numFmtId="49" fontId="11" fillId="52" borderId="1" xfId="0" applyNumberFormat="1" applyFont="1" applyFill="1" applyBorder="1" applyAlignment="1">
      <alignment horizontal="center" vertical="center" wrapText="1"/>
    </xf>
    <xf numFmtId="0" fontId="5" fillId="52" borderId="1" xfId="0" applyFont="1" applyFill="1" applyBorder="1" applyAlignment="1">
      <alignment horizontal="left" vertical="center" wrapText="1"/>
    </xf>
    <xf numFmtId="0" fontId="11" fillId="52" borderId="1" xfId="0" applyFont="1" applyFill="1" applyBorder="1" applyAlignment="1">
      <alignment horizontal="left" vertical="center" wrapText="1"/>
    </xf>
    <xf numFmtId="2" fontId="11" fillId="52" borderId="1" xfId="0" applyNumberFormat="1" applyFont="1" applyFill="1" applyBorder="1" applyAlignment="1">
      <alignment horizontal="center" vertical="center" wrapText="1"/>
    </xf>
    <xf numFmtId="2" fontId="11" fillId="52" borderId="1" xfId="0" applyNumberFormat="1" applyFont="1" applyFill="1" applyBorder="1" applyAlignment="1">
      <alignment horizontal="center" vertical="center"/>
    </xf>
    <xf numFmtId="2" fontId="5" fillId="52" borderId="1" xfId="0" applyNumberFormat="1" applyFont="1" applyFill="1" applyBorder="1" applyAlignment="1">
      <alignment horizontal="left" vertical="center" wrapText="1"/>
    </xf>
    <xf numFmtId="2" fontId="11" fillId="52" borderId="1" xfId="0" applyNumberFormat="1" applyFont="1" applyFill="1" applyBorder="1" applyAlignment="1">
      <alignment horizontal="left" vertical="center" wrapText="1"/>
    </xf>
    <xf numFmtId="1" fontId="11" fillId="52" borderId="1" xfId="0" applyNumberFormat="1" applyFont="1" applyFill="1" applyBorder="1" applyAlignment="1">
      <alignment horizontal="center" vertical="center" wrapText="1"/>
    </xf>
    <xf numFmtId="1" fontId="11" fillId="52" borderId="1" xfId="0" applyNumberFormat="1" applyFont="1" applyFill="1" applyBorder="1" applyAlignment="1">
      <alignment horizontal="center" vertical="center"/>
    </xf>
    <xf numFmtId="2" fontId="11" fillId="52" borderId="1" xfId="183" applyNumberFormat="1" applyFont="1" applyFill="1" applyBorder="1" applyAlignment="1">
      <alignment horizontal="center" vertical="center"/>
    </xf>
    <xf numFmtId="2" fontId="13" fillId="28" borderId="25" xfId="0" applyNumberFormat="1" applyFont="1" applyFill="1" applyBorder="1" applyAlignment="1">
      <alignment horizontal="left" vertical="center" wrapText="1"/>
    </xf>
    <xf numFmtId="0" fontId="15" fillId="28" borderId="25" xfId="0" applyFont="1" applyFill="1" applyBorder="1" applyAlignment="1">
      <alignment horizontal="center"/>
    </xf>
    <xf numFmtId="0" fontId="13" fillId="28" borderId="25" xfId="0" applyFont="1" applyFill="1" applyBorder="1" applyAlignment="1">
      <alignment horizontal="center" vertical="center" wrapText="1"/>
    </xf>
    <xf numFmtId="1" fontId="13" fillId="28" borderId="25" xfId="0" applyNumberFormat="1" applyFont="1" applyFill="1" applyBorder="1" applyAlignment="1">
      <alignment horizontal="center" vertical="center" wrapText="1"/>
    </xf>
    <xf numFmtId="0" fontId="15" fillId="28" borderId="25" xfId="0" applyFont="1" applyFill="1" applyBorder="1"/>
    <xf numFmtId="0" fontId="13" fillId="53" borderId="1" xfId="0" applyFont="1" applyFill="1" applyBorder="1" applyAlignment="1">
      <alignment horizontal="center" vertical="center" wrapText="1"/>
    </xf>
    <xf numFmtId="166" fontId="15" fillId="0" borderId="0" xfId="0" applyNumberFormat="1" applyFont="1"/>
    <xf numFmtId="165" fontId="1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3" fontId="52" fillId="5" borderId="1" xfId="0" applyNumberFormat="1" applyFont="1" applyFill="1" applyBorder="1" applyAlignment="1">
      <alignment horizontal="center" vertical="center" wrapText="1"/>
    </xf>
    <xf numFmtId="4" fontId="52" fillId="5" borderId="1" xfId="0" applyNumberFormat="1" applyFont="1" applyFill="1" applyBorder="1" applyAlignment="1">
      <alignment horizontal="center" vertical="center" wrapText="1"/>
    </xf>
    <xf numFmtId="3" fontId="52" fillId="0" borderId="1" xfId="0" applyNumberFormat="1" applyFont="1" applyBorder="1" applyAlignment="1">
      <alignment horizontal="center" vertical="center" wrapText="1"/>
    </xf>
    <xf numFmtId="166" fontId="52" fillId="0" borderId="1" xfId="0" applyNumberFormat="1" applyFont="1" applyBorder="1" applyAlignment="1">
      <alignment horizontal="center" vertical="center" wrapText="1"/>
    </xf>
    <xf numFmtId="3" fontId="52" fillId="4" borderId="1" xfId="0" applyNumberFormat="1" applyFont="1" applyFill="1" applyBorder="1" applyAlignment="1">
      <alignment horizontal="center" vertical="center" wrapText="1"/>
    </xf>
    <xf numFmtId="166" fontId="52" fillId="4" borderId="1" xfId="0" applyNumberFormat="1" applyFont="1" applyFill="1" applyBorder="1" applyAlignment="1">
      <alignment horizontal="center" vertical="center"/>
    </xf>
    <xf numFmtId="4" fontId="52" fillId="4" borderId="1" xfId="0" applyNumberFormat="1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4" fontId="52" fillId="5" borderId="1" xfId="0" applyNumberFormat="1" applyFont="1" applyFill="1" applyBorder="1" applyAlignment="1">
      <alignment horizontal="center" vertical="center"/>
    </xf>
    <xf numFmtId="49" fontId="52" fillId="4" borderId="1" xfId="1" applyNumberFormat="1" applyFont="1" applyFill="1" applyBorder="1" applyAlignment="1">
      <alignment horizontal="center" vertical="center" wrapText="1"/>
    </xf>
    <xf numFmtId="166" fontId="52" fillId="4" borderId="1" xfId="0" applyNumberFormat="1" applyFont="1" applyFill="1" applyBorder="1" applyAlignment="1">
      <alignment horizontal="center" vertical="center" wrapText="1"/>
    </xf>
    <xf numFmtId="167" fontId="52" fillId="5" borderId="1" xfId="0" applyNumberFormat="1" applyFont="1" applyFill="1" applyBorder="1" applyAlignment="1">
      <alignment horizontal="center" vertical="center" wrapText="1"/>
    </xf>
    <xf numFmtId="49" fontId="53" fillId="4" borderId="1" xfId="1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9" fontId="18" fillId="0" borderId="1" xfId="1" applyNumberFormat="1" applyFont="1" applyBorder="1" applyAlignment="1">
      <alignment horizontal="center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3" fillId="0" borderId="25" xfId="0" applyNumberFormat="1" applyFont="1" applyBorder="1" applyAlignment="1">
      <alignment horizontal="center" vertical="center" wrapText="1"/>
    </xf>
    <xf numFmtId="166" fontId="13" fillId="28" borderId="25" xfId="0" applyNumberFormat="1" applyFont="1" applyFill="1" applyBorder="1" applyAlignment="1">
      <alignment horizontal="center" vertical="center"/>
    </xf>
    <xf numFmtId="166" fontId="13" fillId="0" borderId="25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49" fontId="18" fillId="4" borderId="1" xfId="1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95" fillId="0" borderId="0" xfId="0" applyFont="1"/>
    <xf numFmtId="14" fontId="15" fillId="0" borderId="0" xfId="0" applyNumberFormat="1" applyFont="1"/>
    <xf numFmtId="166" fontId="13" fillId="0" borderId="0" xfId="0" applyNumberFormat="1" applyFont="1"/>
    <xf numFmtId="165" fontId="15" fillId="0" borderId="0" xfId="0" applyNumberFormat="1" applyFont="1"/>
    <xf numFmtId="14" fontId="15" fillId="28" borderId="0" xfId="0" applyNumberFormat="1" applyFont="1" applyFill="1"/>
    <xf numFmtId="0" fontId="1" fillId="0" borderId="27" xfId="1" applyFont="1" applyBorder="1" applyAlignment="1">
      <alignment horizontal="center" vertical="center"/>
    </xf>
    <xf numFmtId="0" fontId="15" fillId="0" borderId="25" xfId="0" applyFont="1" applyBorder="1"/>
    <xf numFmtId="49" fontId="15" fillId="0" borderId="25" xfId="0" applyNumberFormat="1" applyFont="1" applyBorder="1" applyAlignment="1">
      <alignment horizontal="center"/>
    </xf>
    <xf numFmtId="165" fontId="93" fillId="0" borderId="25" xfId="0" applyNumberFormat="1" applyFont="1" applyBorder="1"/>
    <xf numFmtId="0" fontId="5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8" fillId="0" borderId="25" xfId="1" applyFont="1" applyBorder="1" applyAlignment="1">
      <alignment horizontal="left" vertical="center" wrapText="1"/>
    </xf>
    <xf numFmtId="49" fontId="18" fillId="0" borderId="25" xfId="1" applyNumberFormat="1" applyFont="1" applyBorder="1" applyAlignment="1">
      <alignment horizontal="center" vertical="center" wrapText="1"/>
    </xf>
    <xf numFmtId="166" fontId="1" fillId="0" borderId="25" xfId="184" applyNumberFormat="1" applyFont="1" applyBorder="1" applyAlignment="1">
      <alignment horizontal="center" vertical="center"/>
    </xf>
    <xf numFmtId="168" fontId="1" fillId="0" borderId="25" xfId="184" applyNumberFormat="1" applyFont="1" applyBorder="1" applyAlignment="1">
      <alignment horizontal="center" vertical="center"/>
    </xf>
    <xf numFmtId="166" fontId="13" fillId="28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165" fontId="96" fillId="0" borderId="25" xfId="0" applyNumberFormat="1" applyFont="1" applyBorder="1" applyAlignment="1">
      <alignment horizontal="center" vertical="center" wrapText="1"/>
    </xf>
    <xf numFmtId="1" fontId="96" fillId="0" borderId="25" xfId="0" applyNumberFormat="1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0" fontId="52" fillId="54" borderId="1" xfId="0" applyFont="1" applyFill="1" applyBorder="1" applyAlignment="1">
      <alignment horizontal="center" vertical="center" wrapText="1"/>
    </xf>
    <xf numFmtId="3" fontId="52" fillId="54" borderId="1" xfId="0" applyNumberFormat="1" applyFont="1" applyFill="1" applyBorder="1" applyAlignment="1">
      <alignment horizontal="center" vertical="center" wrapText="1"/>
    </xf>
    <xf numFmtId="3" fontId="13" fillId="54" borderId="1" xfId="0" applyNumberFormat="1" applyFont="1" applyFill="1" applyBorder="1" applyAlignment="1">
      <alignment horizontal="center" vertical="center" wrapText="1"/>
    </xf>
    <xf numFmtId="166" fontId="52" fillId="54" borderId="1" xfId="0" applyNumberFormat="1" applyFont="1" applyFill="1" applyBorder="1" applyAlignment="1">
      <alignment horizontal="center" vertical="center"/>
    </xf>
    <xf numFmtId="4" fontId="52" fillId="54" borderId="1" xfId="0" applyNumberFormat="1" applyFont="1" applyFill="1" applyBorder="1" applyAlignment="1">
      <alignment horizontal="center" vertical="center" wrapText="1"/>
    </xf>
    <xf numFmtId="166" fontId="52" fillId="54" borderId="1" xfId="0" applyNumberFormat="1" applyFont="1" applyFill="1" applyBorder="1" applyAlignment="1">
      <alignment horizontal="center" vertical="center" wrapText="1"/>
    </xf>
    <xf numFmtId="3" fontId="10" fillId="5" borderId="25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166" fontId="10" fillId="0" borderId="26" xfId="0" applyNumberFormat="1" applyFont="1" applyBorder="1" applyAlignment="1">
      <alignment horizontal="center" vertical="center"/>
    </xf>
    <xf numFmtId="3" fontId="13" fillId="5" borderId="25" xfId="0" applyNumberFormat="1" applyFont="1" applyFill="1" applyBorder="1" applyAlignment="1">
      <alignment horizontal="center" vertical="center" wrapText="1"/>
    </xf>
    <xf numFmtId="3" fontId="10" fillId="28" borderId="25" xfId="0" applyNumberFormat="1" applyFont="1" applyFill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7" fillId="2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2" fontId="7" fillId="3" borderId="2" xfId="0" applyNumberFormat="1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left" vertical="center" wrapText="1"/>
    </xf>
    <xf numFmtId="0" fontId="97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25" xfId="0" applyNumberFormat="1" applyFont="1" applyBorder="1" applyAlignment="1">
      <alignment horizontal="center" vertical="center" wrapText="1"/>
    </xf>
  </cellXfs>
  <cellStyles count="373">
    <cellStyle name="20% - Accent1" xfId="11"/>
    <cellStyle name="20% - Accent1 2" xfId="188"/>
    <cellStyle name="20% - Accent2" xfId="12"/>
    <cellStyle name="20% - Accent2 2" xfId="189"/>
    <cellStyle name="20% - Accent3" xfId="13"/>
    <cellStyle name="20% - Accent3 2" xfId="190"/>
    <cellStyle name="20% - Accent4" xfId="14"/>
    <cellStyle name="20% - Accent4 2" xfId="191"/>
    <cellStyle name="20% - Accent5" xfId="15"/>
    <cellStyle name="20% - Accent5 2" xfId="192"/>
    <cellStyle name="20% - Accent6" xfId="16"/>
    <cellStyle name="20% - Accent6 2" xfId="193"/>
    <cellStyle name="20% - Акцент1 2" xfId="17"/>
    <cellStyle name="20% - Акцент1 2 2" xfId="18"/>
    <cellStyle name="20% - Акцент1 2 2 2" xfId="195"/>
    <cellStyle name="20% - Акцент1 2 3" xfId="194"/>
    <cellStyle name="20% - Акцент2 2" xfId="19"/>
    <cellStyle name="20% - Акцент2 2 2" xfId="20"/>
    <cellStyle name="20% - Акцент2 2 2 2" xfId="197"/>
    <cellStyle name="20% - Акцент2 2 3" xfId="196"/>
    <cellStyle name="20% - Акцент3 2" xfId="21"/>
    <cellStyle name="20% - Акцент3 2 2" xfId="22"/>
    <cellStyle name="20% - Акцент3 2 2 2" xfId="199"/>
    <cellStyle name="20% - Акцент3 2 3" xfId="198"/>
    <cellStyle name="20% - Акцент4 2" xfId="23"/>
    <cellStyle name="20% - Акцент4 2 2" xfId="24"/>
    <cellStyle name="20% - Акцент4 2 2 2" xfId="201"/>
    <cellStyle name="20% - Акцент4 2 3" xfId="200"/>
    <cellStyle name="20% - Акцент5 2" xfId="25"/>
    <cellStyle name="20% - Акцент5 2 2" xfId="26"/>
    <cellStyle name="20% - Акцент5 2 2 2" xfId="203"/>
    <cellStyle name="20% - Акцент5 2 3" xfId="202"/>
    <cellStyle name="20% - Акцент6 2" xfId="27"/>
    <cellStyle name="20% - Акцент6 2 2" xfId="28"/>
    <cellStyle name="20% - Акцент6 2 2 2" xfId="205"/>
    <cellStyle name="20% - Акцент6 2 3" xfId="204"/>
    <cellStyle name="40% - Accent1" xfId="29"/>
    <cellStyle name="40% - Accent1 2" xfId="206"/>
    <cellStyle name="40% - Accent2" xfId="30"/>
    <cellStyle name="40% - Accent2 2" xfId="207"/>
    <cellStyle name="40% - Accent3" xfId="31"/>
    <cellStyle name="40% - Accent3 2" xfId="208"/>
    <cellStyle name="40% - Accent4" xfId="32"/>
    <cellStyle name="40% - Accent4 2" xfId="209"/>
    <cellStyle name="40% - Accent5" xfId="33"/>
    <cellStyle name="40% - Accent5 2" xfId="210"/>
    <cellStyle name="40% - Accent6" xfId="34"/>
    <cellStyle name="40% - Accent6 2" xfId="211"/>
    <cellStyle name="40% - Акцент1 2" xfId="35"/>
    <cellStyle name="40% - Акцент1 2 2" xfId="36"/>
    <cellStyle name="40% - Акцент1 2 2 2" xfId="213"/>
    <cellStyle name="40% - Акцент1 2 3" xfId="212"/>
    <cellStyle name="40% - Акцент2 2" xfId="37"/>
    <cellStyle name="40% - Акцент2 2 2" xfId="38"/>
    <cellStyle name="40% - Акцент2 2 2 2" xfId="215"/>
    <cellStyle name="40% - Акцент2 2 3" xfId="214"/>
    <cellStyle name="40% - Акцент3 2" xfId="39"/>
    <cellStyle name="40% - Акцент3 2 2" xfId="40"/>
    <cellStyle name="40% - Акцент3 2 2 2" xfId="217"/>
    <cellStyle name="40% - Акцент3 2 3" xfId="216"/>
    <cellStyle name="40% - Акцент4 2" xfId="41"/>
    <cellStyle name="40% - Акцент4 2 2" xfId="42"/>
    <cellStyle name="40% - Акцент4 2 2 2" xfId="219"/>
    <cellStyle name="40% - Акцент4 2 3" xfId="218"/>
    <cellStyle name="40% - Акцент5 2" xfId="43"/>
    <cellStyle name="40% - Акцент5 2 2" xfId="44"/>
    <cellStyle name="40% - Акцент5 2 2 2" xfId="221"/>
    <cellStyle name="40% - Акцент5 2 3" xfId="220"/>
    <cellStyle name="40% - Акцент6 2" xfId="45"/>
    <cellStyle name="40% - Акцент6 2 2" xfId="46"/>
    <cellStyle name="40% - Акцент6 2 2 2" xfId="223"/>
    <cellStyle name="40% - Акцент6 2 3" xfId="222"/>
    <cellStyle name="60% - Accent1" xfId="47"/>
    <cellStyle name="60% - Accent1 2" xfId="224"/>
    <cellStyle name="60% - Accent2" xfId="48"/>
    <cellStyle name="60% - Accent2 2" xfId="225"/>
    <cellStyle name="60% - Accent3" xfId="49"/>
    <cellStyle name="60% - Accent3 2" xfId="226"/>
    <cellStyle name="60% - Accent4" xfId="50"/>
    <cellStyle name="60% - Accent4 2" xfId="227"/>
    <cellStyle name="60% - Accent5" xfId="51"/>
    <cellStyle name="60% - Accent5 2" xfId="228"/>
    <cellStyle name="60% - Accent6" xfId="52"/>
    <cellStyle name="60% - Accent6 2" xfId="229"/>
    <cellStyle name="60% - Акцент1 2" xfId="53"/>
    <cellStyle name="60% - Акцент1 2 2" xfId="54"/>
    <cellStyle name="60% - Акцент1 2 2 2" xfId="231"/>
    <cellStyle name="60% - Акцент1 2 3" xfId="230"/>
    <cellStyle name="60% - Акцент2 2" xfId="55"/>
    <cellStyle name="60% - Акцент2 2 2" xfId="56"/>
    <cellStyle name="60% - Акцент2 2 2 2" xfId="233"/>
    <cellStyle name="60% - Акцент2 2 3" xfId="232"/>
    <cellStyle name="60% - Акцент3 2" xfId="57"/>
    <cellStyle name="60% - Акцент3 2 2" xfId="58"/>
    <cellStyle name="60% - Акцент3 2 2 2" xfId="235"/>
    <cellStyle name="60% - Акцент3 2 3" xfId="234"/>
    <cellStyle name="60% - Акцент4 2" xfId="59"/>
    <cellStyle name="60% - Акцент4 2 2" xfId="60"/>
    <cellStyle name="60% - Акцент4 2 2 2" xfId="237"/>
    <cellStyle name="60% - Акцент4 2 3" xfId="236"/>
    <cellStyle name="60% - Акцент5 2" xfId="61"/>
    <cellStyle name="60% - Акцент5 2 2" xfId="62"/>
    <cellStyle name="60% - Акцент5 2 2 2" xfId="239"/>
    <cellStyle name="60% - Акцент5 2 3" xfId="238"/>
    <cellStyle name="60% - Акцент6 2" xfId="63"/>
    <cellStyle name="60% - Акцент6 2 2" xfId="64"/>
    <cellStyle name="60% - Акцент6 2 2 2" xfId="241"/>
    <cellStyle name="60% - Акцент6 2 3" xfId="240"/>
    <cellStyle name="Accent1" xfId="65"/>
    <cellStyle name="Accent1 2" xfId="242"/>
    <cellStyle name="Accent2" xfId="66"/>
    <cellStyle name="Accent2 2" xfId="243"/>
    <cellStyle name="Accent3" xfId="67"/>
    <cellStyle name="Accent3 2" xfId="244"/>
    <cellStyle name="Accent4" xfId="68"/>
    <cellStyle name="Accent4 2" xfId="245"/>
    <cellStyle name="Accent5" xfId="69"/>
    <cellStyle name="Accent5 2" xfId="246"/>
    <cellStyle name="Accent6" xfId="70"/>
    <cellStyle name="Accent6 2" xfId="247"/>
    <cellStyle name="Bad" xfId="71"/>
    <cellStyle name="Bad 1" xfId="248"/>
    <cellStyle name="Calculation" xfId="72"/>
    <cellStyle name="Calculation 2" xfId="249"/>
    <cellStyle name="Check Cell" xfId="73"/>
    <cellStyle name="Check Cell 2" xfId="250"/>
    <cellStyle name="Explanatory Text" xfId="74"/>
    <cellStyle name="Explanatory Text 2" xfId="251"/>
    <cellStyle name="Good" xfId="75"/>
    <cellStyle name="Good 2" xfId="252"/>
    <cellStyle name="Heading 1" xfId="76"/>
    <cellStyle name="Heading 1 3" xfId="253"/>
    <cellStyle name="Heading 2" xfId="77"/>
    <cellStyle name="Heading 2 4" xfId="254"/>
    <cellStyle name="Heading 3" xfId="78"/>
    <cellStyle name="Heading 3 2" xfId="255"/>
    <cellStyle name="Heading 4" xfId="79"/>
    <cellStyle name="Heading 4 2" xfId="256"/>
    <cellStyle name="Input" xfId="80"/>
    <cellStyle name="Input 2" xfId="257"/>
    <cellStyle name="Linked Cell" xfId="81"/>
    <cellStyle name="Linked Cell 2" xfId="258"/>
    <cellStyle name="Neutral" xfId="82"/>
    <cellStyle name="Neutral 5" xfId="259"/>
    <cellStyle name="Note" xfId="83"/>
    <cellStyle name="Note 6" xfId="260"/>
    <cellStyle name="Output" xfId="84"/>
    <cellStyle name="Output 2" xfId="261"/>
    <cellStyle name="Title" xfId="85"/>
    <cellStyle name="Title 2" xfId="262"/>
    <cellStyle name="Total" xfId="86"/>
    <cellStyle name="Total 2" xfId="263"/>
    <cellStyle name="Warning Text" xfId="87"/>
    <cellStyle name="Warning Text 2" xfId="264"/>
    <cellStyle name="Акцент1 2" xfId="88"/>
    <cellStyle name="Акцент1 2 2" xfId="89"/>
    <cellStyle name="Акцент1 2 2 2" xfId="266"/>
    <cellStyle name="Акцент1 2 3" xfId="265"/>
    <cellStyle name="Акцент2 2" xfId="90"/>
    <cellStyle name="Акцент2 2 2" xfId="91"/>
    <cellStyle name="Акцент2 2 2 2" xfId="268"/>
    <cellStyle name="Акцент2 2 3" xfId="267"/>
    <cellStyle name="Акцент3 2" xfId="92"/>
    <cellStyle name="Акцент3 2 2" xfId="93"/>
    <cellStyle name="Акцент3 2 2 2" xfId="270"/>
    <cellStyle name="Акцент3 2 3" xfId="269"/>
    <cellStyle name="Акцент4 2" xfId="94"/>
    <cellStyle name="Акцент4 2 2" xfId="95"/>
    <cellStyle name="Акцент4 2 2 2" xfId="272"/>
    <cellStyle name="Акцент4 2 3" xfId="271"/>
    <cellStyle name="Акцент5 2" xfId="96"/>
    <cellStyle name="Акцент5 2 2" xfId="97"/>
    <cellStyle name="Акцент5 2 2 2" xfId="274"/>
    <cellStyle name="Акцент5 2 3" xfId="273"/>
    <cellStyle name="Акцент6 2" xfId="98"/>
    <cellStyle name="Акцент6 2 2" xfId="99"/>
    <cellStyle name="Акцент6 2 2 2" xfId="276"/>
    <cellStyle name="Акцент6 2 3" xfId="275"/>
    <cellStyle name="Ввод  2" xfId="100"/>
    <cellStyle name="Ввод  2 2" xfId="101"/>
    <cellStyle name="Ввод  2 2 2" xfId="278"/>
    <cellStyle name="Ввод  2 3" xfId="277"/>
    <cellStyle name="Вывод 2" xfId="102"/>
    <cellStyle name="Вывод 2 2" xfId="103"/>
    <cellStyle name="Вывод 2 2 2" xfId="280"/>
    <cellStyle name="Вывод 2 3" xfId="279"/>
    <cellStyle name="Вычисление 2" xfId="104"/>
    <cellStyle name="Вычисление 2 2" xfId="105"/>
    <cellStyle name="Вычисление 2 2 2" xfId="282"/>
    <cellStyle name="Вычисление 2 3" xfId="281"/>
    <cellStyle name="Гиперссылка 2" xfId="3"/>
    <cellStyle name="Гиперссылка 2 10" xfId="144"/>
    <cellStyle name="Гиперссылка 2 10 2" xfId="284"/>
    <cellStyle name="Гиперссылка 2 11" xfId="150"/>
    <cellStyle name="Гиперссылка 2 11 2" xfId="285"/>
    <cellStyle name="Гиперссылка 2 12" xfId="143"/>
    <cellStyle name="Гиперссылка 2 12 2" xfId="286"/>
    <cellStyle name="Гиперссылка 2 13" xfId="152"/>
    <cellStyle name="Гиперссылка 2 13 2" xfId="287"/>
    <cellStyle name="Гиперссылка 2 14" xfId="283"/>
    <cellStyle name="Гиперссылка 2 2" xfId="106"/>
    <cellStyle name="Гиперссылка 2 2 2" xfId="288"/>
    <cellStyle name="Гиперссылка 2 3" xfId="153"/>
    <cellStyle name="Гиперссылка 2 3 2" xfId="289"/>
    <cellStyle name="Гиперссылка 2 4" xfId="146"/>
    <cellStyle name="Гиперссылка 2 4 2" xfId="290"/>
    <cellStyle name="Гиперссылка 2 5" xfId="148"/>
    <cellStyle name="Гиперссылка 2 5 2" xfId="291"/>
    <cellStyle name="Гиперссылка 2 6" xfId="147"/>
    <cellStyle name="Гиперссылка 2 6 2" xfId="292"/>
    <cellStyle name="Гиперссылка 2 7" xfId="149"/>
    <cellStyle name="Гиперссылка 2 7 2" xfId="293"/>
    <cellStyle name="Гиперссылка 2 8" xfId="145"/>
    <cellStyle name="Гиперссылка 2 8 2" xfId="294"/>
    <cellStyle name="Гиперссылка 2 9" xfId="151"/>
    <cellStyle name="Гиперссылка 2 9 2" xfId="295"/>
    <cellStyle name="Данные (только для чтения)" xfId="184"/>
    <cellStyle name="Данные (только для чтения) 2" xfId="296"/>
    <cellStyle name="Заголовок 1 2" xfId="107"/>
    <cellStyle name="Заголовок 1 2 2" xfId="108"/>
    <cellStyle name="Заголовок 1 2 2 2" xfId="298"/>
    <cellStyle name="Заголовок 1 2 3" xfId="297"/>
    <cellStyle name="Заголовок 2 2" xfId="109"/>
    <cellStyle name="Заголовок 2 2 2" xfId="110"/>
    <cellStyle name="Заголовок 2 2 2 2" xfId="300"/>
    <cellStyle name="Заголовок 2 2 3" xfId="299"/>
    <cellStyle name="Заголовок 3 2" xfId="111"/>
    <cellStyle name="Заголовок 3 2 2" xfId="112"/>
    <cellStyle name="Заголовок 3 2 2 2" xfId="302"/>
    <cellStyle name="Заголовок 3 2 3" xfId="301"/>
    <cellStyle name="Заголовок 4 2" xfId="113"/>
    <cellStyle name="Заголовок 4 2 2" xfId="114"/>
    <cellStyle name="Заголовок 4 2 2 2" xfId="304"/>
    <cellStyle name="Заголовок 4 2 3" xfId="303"/>
    <cellStyle name="Итог 2" xfId="115"/>
    <cellStyle name="Итог 2 2" xfId="116"/>
    <cellStyle name="Итог 2 2 2" xfId="306"/>
    <cellStyle name="Итог 2 3" xfId="305"/>
    <cellStyle name="Контрольная ячейка 2" xfId="117"/>
    <cellStyle name="Контрольная ячейка 2 2" xfId="118"/>
    <cellStyle name="Контрольная ячейка 2 2 2" xfId="308"/>
    <cellStyle name="Контрольная ячейка 2 3" xfId="307"/>
    <cellStyle name="Название 2" xfId="119"/>
    <cellStyle name="Название 2 2" xfId="120"/>
    <cellStyle name="Название 2 2 2" xfId="310"/>
    <cellStyle name="Название 2 3" xfId="309"/>
    <cellStyle name="Нейтральный 2" xfId="121"/>
    <cellStyle name="Нейтральный 2 2" xfId="122"/>
    <cellStyle name="Нейтральный 2 2 2" xfId="312"/>
    <cellStyle name="Нейтральный 2 3" xfId="311"/>
    <cellStyle name="Обычный" xfId="0" builtinId="0"/>
    <cellStyle name="Обычный 2" xfId="1"/>
    <cellStyle name="Обычный 2 10 2" xfId="123"/>
    <cellStyle name="Обычный 2 2" xfId="124"/>
    <cellStyle name="Обычный 2 2 2" xfId="314"/>
    <cellStyle name="Обычный 2 3" xfId="313"/>
    <cellStyle name="Обычный 3" xfId="9"/>
    <cellStyle name="Обычный 3 10" xfId="10"/>
    <cellStyle name="Обычный 3 10 2" xfId="316"/>
    <cellStyle name="Обычный 3 11" xfId="156"/>
    <cellStyle name="Обычный 3 11 2" xfId="317"/>
    <cellStyle name="Обычный 3 12" xfId="164"/>
    <cellStyle name="Обычный 3 12 2" xfId="318"/>
    <cellStyle name="Обычный 3 13" xfId="158"/>
    <cellStyle name="Обычный 3 13 2" xfId="319"/>
    <cellStyle name="Обычный 3 2" xfId="125"/>
    <cellStyle name="Обычный 3 2 2" xfId="320"/>
    <cellStyle name="Обычный 3 3" xfId="160"/>
    <cellStyle name="Обычный 3 3 2" xfId="321"/>
    <cellStyle name="Обычный 3 4" xfId="141"/>
    <cellStyle name="Обычный 3 4 2" xfId="322"/>
    <cellStyle name="Обычный 3 5" xfId="154"/>
    <cellStyle name="Обычный 3 5 2" xfId="323"/>
    <cellStyle name="Обычный 3 6" xfId="142"/>
    <cellStyle name="Обычный 3 6 2" xfId="324"/>
    <cellStyle name="Обычный 3 7" xfId="155"/>
    <cellStyle name="Обычный 3 7 2" xfId="325"/>
    <cellStyle name="Обычный 3 8" xfId="140"/>
    <cellStyle name="Обычный 3 8 2" xfId="326"/>
    <cellStyle name="Обычный 3 9" xfId="157"/>
    <cellStyle name="Обычный 3 9 2" xfId="327"/>
    <cellStyle name="Обычный 4" xfId="185"/>
    <cellStyle name="Обычный 5" xfId="315"/>
    <cellStyle name="Обычный 6" xfId="370"/>
    <cellStyle name="Обычный 8" xfId="371"/>
    <cellStyle name="Обычный 9" xfId="372"/>
    <cellStyle name="Плохой 2" xfId="126"/>
    <cellStyle name="Плохой 2 2" xfId="127"/>
    <cellStyle name="Плохой 2 2 2" xfId="329"/>
    <cellStyle name="Плохой 2 3" xfId="328"/>
    <cellStyle name="Пояснение 2" xfId="128"/>
    <cellStyle name="Пояснение 2 2" xfId="129"/>
    <cellStyle name="Пояснение 2 2 2" xfId="331"/>
    <cellStyle name="Пояснение 2 3" xfId="330"/>
    <cellStyle name="Примечание 2" xfId="130"/>
    <cellStyle name="Примечание 2 2" xfId="131"/>
    <cellStyle name="Примечание 2 2 2" xfId="333"/>
    <cellStyle name="Примечание 2 3" xfId="332"/>
    <cellStyle name="Процентный 2" xfId="2"/>
    <cellStyle name="Процентный 2 10" xfId="169"/>
    <cellStyle name="Процентный 2 10 2" xfId="335"/>
    <cellStyle name="Процентный 2 11" xfId="172"/>
    <cellStyle name="Процентный 2 11 2" xfId="336"/>
    <cellStyle name="Процентный 2 12" xfId="174"/>
    <cellStyle name="Процентный 2 12 2" xfId="337"/>
    <cellStyle name="Процентный 2 13" xfId="178"/>
    <cellStyle name="Процентный 2 13 2" xfId="338"/>
    <cellStyle name="Процентный 2 14" xfId="334"/>
    <cellStyle name="Процентный 2 2" xfId="132"/>
    <cellStyle name="Процентный 2 2 2" xfId="339"/>
    <cellStyle name="Процентный 2 3" xfId="162"/>
    <cellStyle name="Процентный 2 3 2" xfId="340"/>
    <cellStyle name="Процентный 2 4" xfId="165"/>
    <cellStyle name="Процентный 2 4 2" xfId="341"/>
    <cellStyle name="Процентный 2 5" xfId="159"/>
    <cellStyle name="Процентный 2 5 2" xfId="342"/>
    <cellStyle name="Процентный 2 6" xfId="166"/>
    <cellStyle name="Процентный 2 6 2" xfId="343"/>
    <cellStyle name="Процентный 2 7" xfId="161"/>
    <cellStyle name="Процентный 2 7 2" xfId="344"/>
    <cellStyle name="Процентный 2 8" xfId="167"/>
    <cellStyle name="Процентный 2 8 2" xfId="345"/>
    <cellStyle name="Процентный 2 9" xfId="171"/>
    <cellStyle name="Процентный 2 9 2" xfId="346"/>
    <cellStyle name="Процентный 3" xfId="4"/>
    <cellStyle name="Процентный 3 2" xfId="347"/>
    <cellStyle name="Процентный 4" xfId="8"/>
    <cellStyle name="Процентный 4 2" xfId="348"/>
    <cellStyle name="Процентный 5" xfId="187"/>
    <cellStyle name="Связанная ячейка 2" xfId="133"/>
    <cellStyle name="Связанная ячейка 2 2" xfId="134"/>
    <cellStyle name="Связанная ячейка 2 2 2" xfId="350"/>
    <cellStyle name="Связанная ячейка 2 3" xfId="349"/>
    <cellStyle name="Текст предупреждения 2" xfId="135"/>
    <cellStyle name="Текст предупреждения 2 2" xfId="136"/>
    <cellStyle name="Текст предупреждения 2 2 2" xfId="352"/>
    <cellStyle name="Текст предупреждения 2 3" xfId="351"/>
    <cellStyle name="Финансовый" xfId="183" builtinId="3"/>
    <cellStyle name="Финансовый 2" xfId="5"/>
    <cellStyle name="Финансовый 2 10" xfId="179"/>
    <cellStyle name="Финансовый 2 10 2" xfId="354"/>
    <cellStyle name="Финансовый 2 11" xfId="180"/>
    <cellStyle name="Финансовый 2 11 2" xfId="355"/>
    <cellStyle name="Финансовый 2 12" xfId="181"/>
    <cellStyle name="Финансовый 2 12 2" xfId="356"/>
    <cellStyle name="Финансовый 2 13" xfId="182"/>
    <cellStyle name="Финансовый 2 13 2" xfId="357"/>
    <cellStyle name="Финансовый 2 14" xfId="353"/>
    <cellStyle name="Финансовый 2 2" xfId="137"/>
    <cellStyle name="Финансовый 2 2 2" xfId="358"/>
    <cellStyle name="Финансовый 2 3" xfId="163"/>
    <cellStyle name="Финансовый 2 3 2" xfId="359"/>
    <cellStyle name="Финансовый 2 4" xfId="168"/>
    <cellStyle name="Финансовый 2 4 2" xfId="360"/>
    <cellStyle name="Финансовый 2 5" xfId="170"/>
    <cellStyle name="Финансовый 2 5 2" xfId="361"/>
    <cellStyle name="Финансовый 2 6" xfId="173"/>
    <cellStyle name="Финансовый 2 6 2" xfId="362"/>
    <cellStyle name="Финансовый 2 7" xfId="175"/>
    <cellStyle name="Финансовый 2 7 2" xfId="363"/>
    <cellStyle name="Финансовый 2 8" xfId="176"/>
    <cellStyle name="Финансовый 2 8 2" xfId="364"/>
    <cellStyle name="Финансовый 2 9" xfId="177"/>
    <cellStyle name="Финансовый 2 9 2" xfId="365"/>
    <cellStyle name="Финансовый 3" xfId="6"/>
    <cellStyle name="Финансовый 3 2" xfId="366"/>
    <cellStyle name="Финансовый 4" xfId="7"/>
    <cellStyle name="Финансовый 4 2" xfId="367"/>
    <cellStyle name="Финансовый 5" xfId="186"/>
    <cellStyle name="Хороший 2" xfId="138"/>
    <cellStyle name="Хороший 2 2" xfId="139"/>
    <cellStyle name="Хороший 2 2 2" xfId="369"/>
    <cellStyle name="Хороший 2 3" xfId="368"/>
  </cellStyles>
  <dxfs count="0"/>
  <tableStyles count="0" defaultTableStyle="TableStyleMedium9" defaultPivotStyle="PivotStyleLight16"/>
  <colors>
    <mruColors>
      <color rgb="FF808080"/>
      <color rgb="FF5F5F5F"/>
      <color rgb="FFFFFF66"/>
      <color rgb="FF66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Work\&#1061;&#1052;&#1040;&#1054;\Project%202010\Data\2011-01-31%20&#1054;&#1090;%20&#1043;&#1083;&#1077;&#1073;&#1072;\&#1085;&#1072;&#1084;&#1077;&#1090;&#1082;&#1080;%20&#1076;&#1083;&#1103;%20&#1084;&#1086;&#1076;&#1077;&#1083;&#1080;%20(&#1057;&#1084;&#1086;&#1083;&#1077;&#1085;&#1089;&#1082;&#1072;&#11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  <sheetName val="Ввод"/>
      <sheetName val="Результат"/>
      <sheetName val="Данные"/>
      <sheetName val="Показатели"/>
      <sheetName val="Баллы"/>
      <sheetName val="Оценка"/>
      <sheetName val="Рейтинг"/>
      <sheetName val="Распределение средств"/>
      <sheetName val="Диаграммы"/>
      <sheetName val="Рис1"/>
      <sheetName val="Рис2"/>
      <sheetName val="Рис3"/>
    </sheetNames>
    <sheetDataSet>
      <sheetData sheetId="0">
        <row r="30">
          <cell r="B3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2:G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6" sqref="E16"/>
    </sheetView>
  </sheetViews>
  <sheetFormatPr defaultColWidth="9.140625" defaultRowHeight="15" x14ac:dyDescent="0.25"/>
  <cols>
    <col min="1" max="1" width="6.42578125" style="25" customWidth="1"/>
    <col min="2" max="2" width="47.7109375" style="26" customWidth="1"/>
    <col min="3" max="3" width="11.28515625" style="25" customWidth="1"/>
    <col min="4" max="4" width="16.28515625" style="25" customWidth="1"/>
    <col min="5" max="5" width="9.5703125" style="25" customWidth="1"/>
    <col min="6" max="16384" width="9.140625" style="25"/>
  </cols>
  <sheetData>
    <row r="2" spans="1:7" ht="51" customHeight="1" x14ac:dyDescent="0.3">
      <c r="A2" s="211" t="s">
        <v>152</v>
      </c>
      <c r="B2" s="211"/>
      <c r="C2" s="211"/>
      <c r="D2" s="211"/>
      <c r="E2" s="211"/>
    </row>
    <row r="3" spans="1:7" x14ac:dyDescent="0.25">
      <c r="C3" s="212"/>
      <c r="D3" s="212"/>
      <c r="E3" s="212"/>
    </row>
    <row r="4" spans="1:7" ht="46.5" customHeight="1" x14ac:dyDescent="0.25">
      <c r="A4" s="209" t="s">
        <v>0</v>
      </c>
      <c r="B4" s="209" t="s">
        <v>140</v>
      </c>
      <c r="C4" s="210"/>
      <c r="D4" s="210"/>
      <c r="E4" s="210"/>
    </row>
    <row r="5" spans="1:7" ht="105" customHeight="1" x14ac:dyDescent="0.25">
      <c r="A5" s="209"/>
      <c r="B5" s="209"/>
      <c r="C5" s="135" t="s">
        <v>14</v>
      </c>
      <c r="D5" s="135" t="s">
        <v>28</v>
      </c>
      <c r="E5" s="135" t="s">
        <v>72</v>
      </c>
    </row>
    <row r="6" spans="1:7" x14ac:dyDescent="0.25">
      <c r="A6" s="135">
        <v>1</v>
      </c>
      <c r="B6" s="135">
        <v>2</v>
      </c>
      <c r="C6" s="135">
        <v>3</v>
      </c>
      <c r="D6" s="135">
        <v>4</v>
      </c>
      <c r="E6" s="135">
        <v>5</v>
      </c>
    </row>
    <row r="7" spans="1:7" x14ac:dyDescent="0.25">
      <c r="A7" s="135">
        <v>1</v>
      </c>
      <c r="B7" s="136" t="s">
        <v>107</v>
      </c>
      <c r="C7" s="186">
        <f>SUM(Оценки!I5)</f>
        <v>85</v>
      </c>
      <c r="D7" s="187">
        <v>0</v>
      </c>
      <c r="E7" s="187">
        <v>1</v>
      </c>
    </row>
    <row r="8" spans="1:7" x14ac:dyDescent="0.25">
      <c r="A8" s="135">
        <v>2</v>
      </c>
      <c r="B8" s="136" t="s">
        <v>108</v>
      </c>
      <c r="C8" s="186">
        <f>SUM(Оценки!J5)</f>
        <v>70.8</v>
      </c>
      <c r="D8" s="187">
        <v>0</v>
      </c>
      <c r="E8" s="187">
        <v>7</v>
      </c>
    </row>
    <row r="9" spans="1:7" x14ac:dyDescent="0.25">
      <c r="A9" s="135">
        <v>3</v>
      </c>
      <c r="B9" s="136" t="s">
        <v>109</v>
      </c>
      <c r="C9" s="186">
        <f>SUM(Оценки!K5)</f>
        <v>73.400000000000006</v>
      </c>
      <c r="D9" s="187">
        <v>0</v>
      </c>
      <c r="E9" s="187">
        <v>4</v>
      </c>
    </row>
    <row r="10" spans="1:7" x14ac:dyDescent="0.25">
      <c r="A10" s="135">
        <v>4</v>
      </c>
      <c r="B10" s="136" t="s">
        <v>110</v>
      </c>
      <c r="C10" s="186">
        <f>SUM(Оценки!L5)</f>
        <v>81.8</v>
      </c>
      <c r="D10" s="187">
        <v>0</v>
      </c>
      <c r="E10" s="187">
        <v>2</v>
      </c>
    </row>
    <row r="11" spans="1:7" x14ac:dyDescent="0.25">
      <c r="A11" s="135">
        <v>5</v>
      </c>
      <c r="B11" s="136" t="s">
        <v>111</v>
      </c>
      <c r="C11" s="186">
        <f>SUM(Оценки!M5)</f>
        <v>52.5</v>
      </c>
      <c r="D11" s="187">
        <v>0</v>
      </c>
      <c r="E11" s="187">
        <v>11</v>
      </c>
      <c r="G11" s="172"/>
    </row>
    <row r="12" spans="1:7" x14ac:dyDescent="0.25">
      <c r="A12" s="135">
        <v>6</v>
      </c>
      <c r="B12" s="136" t="s">
        <v>112</v>
      </c>
      <c r="C12" s="186">
        <f>SUM(Оценки!N5)</f>
        <v>72.2</v>
      </c>
      <c r="D12" s="187">
        <v>0</v>
      </c>
      <c r="E12" s="187">
        <v>5</v>
      </c>
      <c r="G12" s="172"/>
    </row>
    <row r="13" spans="1:7" x14ac:dyDescent="0.25">
      <c r="A13" s="135">
        <v>7</v>
      </c>
      <c r="B13" s="136" t="s">
        <v>113</v>
      </c>
      <c r="C13" s="186">
        <f>SUM(Оценки!O5)</f>
        <v>68.7</v>
      </c>
      <c r="D13" s="187">
        <v>0</v>
      </c>
      <c r="E13" s="187">
        <v>9</v>
      </c>
      <c r="G13" s="172"/>
    </row>
    <row r="14" spans="1:7" x14ac:dyDescent="0.25">
      <c r="A14" s="135">
        <v>8</v>
      </c>
      <c r="B14" s="136" t="s">
        <v>114</v>
      </c>
      <c r="C14" s="186">
        <f>SUM(Оценки!P5)</f>
        <v>69.900000000000006</v>
      </c>
      <c r="D14" s="187">
        <v>0</v>
      </c>
      <c r="E14" s="187">
        <v>8</v>
      </c>
      <c r="G14" s="172"/>
    </row>
    <row r="15" spans="1:7" x14ac:dyDescent="0.25">
      <c r="A15" s="135">
        <v>9</v>
      </c>
      <c r="B15" s="136" t="s">
        <v>115</v>
      </c>
      <c r="C15" s="186">
        <f>SUM(Оценки!Q5)</f>
        <v>71</v>
      </c>
      <c r="D15" s="187">
        <v>0</v>
      </c>
      <c r="E15" s="187">
        <v>6</v>
      </c>
      <c r="G15" s="172"/>
    </row>
    <row r="16" spans="1:7" x14ac:dyDescent="0.25">
      <c r="A16" s="135">
        <v>10</v>
      </c>
      <c r="B16" s="136" t="s">
        <v>116</v>
      </c>
      <c r="C16" s="186">
        <f>SUM(Оценки!R5)</f>
        <v>52.1</v>
      </c>
      <c r="D16" s="187">
        <v>0</v>
      </c>
      <c r="E16" s="187">
        <v>12</v>
      </c>
      <c r="G16" s="172"/>
    </row>
    <row r="17" spans="1:7" x14ac:dyDescent="0.25">
      <c r="A17" s="135">
        <v>11</v>
      </c>
      <c r="B17" s="136" t="s">
        <v>117</v>
      </c>
      <c r="C17" s="186">
        <f>SUM(Оценки!S5)</f>
        <v>59</v>
      </c>
      <c r="D17" s="187">
        <v>0</v>
      </c>
      <c r="E17" s="187">
        <v>10</v>
      </c>
      <c r="G17" s="172"/>
    </row>
    <row r="18" spans="1:7" x14ac:dyDescent="0.25">
      <c r="A18" s="135">
        <v>12</v>
      </c>
      <c r="B18" s="136" t="s">
        <v>118</v>
      </c>
      <c r="C18" s="186">
        <f>SUM(Оценки!T5)</f>
        <v>79.900000000000006</v>
      </c>
      <c r="D18" s="187">
        <v>0</v>
      </c>
      <c r="E18" s="187">
        <v>3</v>
      </c>
      <c r="G18" s="172"/>
    </row>
    <row r="19" spans="1:7" ht="28.5" x14ac:dyDescent="0.25">
      <c r="A19" s="135"/>
      <c r="B19" s="137" t="s">
        <v>141</v>
      </c>
      <c r="C19" s="188">
        <f>SUM(C7:C18)/12</f>
        <v>69.691666666666663</v>
      </c>
      <c r="D19" s="189">
        <v>0</v>
      </c>
      <c r="E19" s="189"/>
      <c r="G19" s="172"/>
    </row>
    <row r="20" spans="1:7" x14ac:dyDescent="0.25">
      <c r="A20" s="29"/>
      <c r="B20" s="30"/>
      <c r="C20" s="31"/>
      <c r="D20" s="31"/>
    </row>
  </sheetData>
  <customSheetViews>
    <customSheetView guid="{147A8583-3101-4745-816E-6D404CE92D5B}" fitToPage="1">
      <pane xSplit="2" ySplit="5" topLeftCell="C20" activePane="bottomRight" state="frozen"/>
      <selection pane="bottomRight" activeCell="J25" sqref="J25"/>
      <pageMargins left="0.19685039370078741" right="0.19685039370078741" top="0.39370078740157483" bottom="0.74803149606299213" header="0.15748031496062992" footer="0.31496062992125984"/>
      <pageSetup paperSize="9" scale="85" orientation="landscape" r:id="rId1"/>
    </customSheetView>
    <customSheetView guid="{8ABC692A-193F-4EA9-A7E8-F3C636A6C39C}" fitToPage="1">
      <pane xSplit="2" ySplit="5" topLeftCell="C18" activePane="bottomRight" state="frozen"/>
      <selection pane="bottomRight" activeCell="J20" sqref="J20"/>
      <pageMargins left="0.19685039370078741" right="0.19685039370078741" top="0.39370078740157483" bottom="0.74803149606299213" header="0.15748031496062992" footer="0.31496062992125984"/>
      <pageSetup paperSize="9" scale="85" orientation="landscape" r:id="rId2"/>
    </customSheetView>
  </customSheetViews>
  <mergeCells count="5">
    <mergeCell ref="A4:A5"/>
    <mergeCell ref="B4:B5"/>
    <mergeCell ref="C4:E4"/>
    <mergeCell ref="A2:E2"/>
    <mergeCell ref="C3:E3"/>
  </mergeCells>
  <pageMargins left="0.19685039370078741" right="0.19685039370078741" top="0.39370078740157483" bottom="0.74803149606299213" header="0.15748031496062992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1">
    <pageSetUpPr fitToPage="1"/>
  </sheetPr>
  <dimension ref="A1:R13"/>
  <sheetViews>
    <sheetView topLeftCell="B1" zoomScale="85" zoomScaleNormal="85" workbookViewId="0">
      <pane xSplit="4" ySplit="1" topLeftCell="F2" activePane="bottomRight" state="frozen"/>
      <selection activeCell="B1" sqref="B1"/>
      <selection pane="topRight" activeCell="F1" sqref="F1"/>
      <selection pane="bottomLeft" activeCell="B2" sqref="B2"/>
      <selection pane="bottomRight" activeCell="D25" sqref="D25"/>
    </sheetView>
  </sheetViews>
  <sheetFormatPr defaultColWidth="9.140625" defaultRowHeight="15" x14ac:dyDescent="0.25"/>
  <cols>
    <col min="1" max="1" width="4.140625" style="106" bestFit="1" customWidth="1"/>
    <col min="2" max="2" width="48.140625" style="25" customWidth="1"/>
    <col min="3" max="3" width="64.42578125" style="25" customWidth="1"/>
    <col min="4" max="4" width="12" style="25" customWidth="1"/>
    <col min="5" max="17" width="13.28515625" style="25" customWidth="1"/>
    <col min="18" max="18" width="14.28515625" style="25" customWidth="1"/>
    <col min="19" max="16384" width="9.140625" style="25"/>
  </cols>
  <sheetData>
    <row r="1" spans="1:18" ht="47.25" x14ac:dyDescent="0.2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107</v>
      </c>
      <c r="G1" s="48" t="s">
        <v>108</v>
      </c>
      <c r="H1" s="48" t="s">
        <v>109</v>
      </c>
      <c r="I1" s="48" t="s">
        <v>110</v>
      </c>
      <c r="J1" s="48" t="s">
        <v>111</v>
      </c>
      <c r="K1" s="48" t="s">
        <v>112</v>
      </c>
      <c r="L1" s="48" t="s">
        <v>113</v>
      </c>
      <c r="M1" s="48" t="s">
        <v>114</v>
      </c>
      <c r="N1" s="48" t="s">
        <v>115</v>
      </c>
      <c r="O1" s="48" t="s">
        <v>116</v>
      </c>
      <c r="P1" s="48" t="s">
        <v>117</v>
      </c>
      <c r="Q1" s="48" t="s">
        <v>118</v>
      </c>
    </row>
    <row r="2" spans="1:18" ht="78.75" x14ac:dyDescent="0.25">
      <c r="A2" s="75" t="s">
        <v>31</v>
      </c>
      <c r="B2" s="76" t="s">
        <v>65</v>
      </c>
      <c r="C2" s="76" t="s">
        <v>57</v>
      </c>
      <c r="D2" s="77">
        <v>0</v>
      </c>
      <c r="E2" s="77">
        <v>1</v>
      </c>
      <c r="F2" s="46">
        <f>1*IF(Данные!F54=1,1)</f>
        <v>1</v>
      </c>
      <c r="G2" s="46">
        <f>1*IF(Данные!G54=1,1)</f>
        <v>1</v>
      </c>
      <c r="H2" s="46">
        <f>1*IF(Данные!H54=1,1)</f>
        <v>1</v>
      </c>
      <c r="I2" s="46">
        <f>1*IF(Данные!I54=1,1)</f>
        <v>1</v>
      </c>
      <c r="J2" s="46">
        <f>1*IF(Данные!J54=1,1)</f>
        <v>1</v>
      </c>
      <c r="K2" s="46">
        <f>1*IF(Данные!K54=1,1)</f>
        <v>1</v>
      </c>
      <c r="L2" s="46">
        <f>1*IF(Данные!L54=1,1)</f>
        <v>1</v>
      </c>
      <c r="M2" s="46">
        <f>1*IF(Данные!M54=1,1)</f>
        <v>1</v>
      </c>
      <c r="N2" s="46">
        <f>1*IF(Данные!N54=1,1)</f>
        <v>1</v>
      </c>
      <c r="O2" s="46">
        <f>1*IF(Данные!O54=1,1)</f>
        <v>1</v>
      </c>
      <c r="P2" s="46">
        <f>1*IF(Данные!P54=1,1)</f>
        <v>0</v>
      </c>
      <c r="Q2" s="46">
        <f>1*IF(Данные!Q54=1,1)</f>
        <v>1</v>
      </c>
    </row>
    <row r="3" spans="1:18" ht="126" x14ac:dyDescent="0.25">
      <c r="A3" s="75" t="s">
        <v>33</v>
      </c>
      <c r="B3" s="76" t="s">
        <v>42</v>
      </c>
      <c r="C3" s="76" t="s">
        <v>43</v>
      </c>
      <c r="D3" s="77">
        <v>0</v>
      </c>
      <c r="E3" s="77">
        <v>1</v>
      </c>
      <c r="F3" s="46">
        <f>1*IF(Данные!F55&lt;=10,1)</f>
        <v>1</v>
      </c>
      <c r="G3" s="46">
        <f>1*IF(Данные!G55&lt;=5,1)</f>
        <v>1</v>
      </c>
      <c r="H3" s="46">
        <f>1*IF(Данные!H55&lt;=5,1)</f>
        <v>1</v>
      </c>
      <c r="I3" s="46">
        <f>1*IF(Данные!I55&lt;=10,1)</f>
        <v>1</v>
      </c>
      <c r="J3" s="46">
        <f>1*IF(Данные!J55&lt;=5,1)</f>
        <v>1</v>
      </c>
      <c r="K3" s="46">
        <f>1*IF(Данные!K55&lt;=5,1)</f>
        <v>1</v>
      </c>
      <c r="L3" s="46">
        <f>1*IF(Данные!L55&lt;=5,1)</f>
        <v>1</v>
      </c>
      <c r="M3" s="46">
        <f>1*IF(Данные!M55&lt;=5,1)</f>
        <v>1</v>
      </c>
      <c r="N3" s="46">
        <f>1*IF(Данные!N55&lt;=5,1)</f>
        <v>1</v>
      </c>
      <c r="O3" s="46">
        <f>1*IF(Данные!O55&lt;=5,1)</f>
        <v>1</v>
      </c>
      <c r="P3" s="46">
        <f>1*IF(Данные!P55&lt;=5,1)</f>
        <v>1</v>
      </c>
      <c r="Q3" s="46">
        <f>1*IF(Данные!Q55&lt;=10,1)</f>
        <v>1</v>
      </c>
      <c r="R3" s="25" t="s">
        <v>150</v>
      </c>
    </row>
    <row r="4" spans="1:18" ht="15.75" x14ac:dyDescent="0.25">
      <c r="A4" s="77"/>
      <c r="B4" s="78" t="s">
        <v>146</v>
      </c>
      <c r="C4" s="76"/>
      <c r="D4" s="77"/>
      <c r="E4" s="77"/>
      <c r="F4" s="77">
        <f>SUM(F2:F3)</f>
        <v>2</v>
      </c>
      <c r="G4" s="77">
        <f>SUM(G2:G3)</f>
        <v>2</v>
      </c>
      <c r="H4" s="77">
        <f t="shared" ref="H4:Q4" si="0">SUM(H2:H3)</f>
        <v>2</v>
      </c>
      <c r="I4" s="77">
        <f t="shared" si="0"/>
        <v>2</v>
      </c>
      <c r="J4" s="77">
        <f t="shared" si="0"/>
        <v>2</v>
      </c>
      <c r="K4" s="77">
        <f t="shared" si="0"/>
        <v>2</v>
      </c>
      <c r="L4" s="77">
        <f t="shared" si="0"/>
        <v>2</v>
      </c>
      <c r="M4" s="77">
        <f t="shared" si="0"/>
        <v>2</v>
      </c>
      <c r="N4" s="77">
        <f t="shared" si="0"/>
        <v>2</v>
      </c>
      <c r="O4" s="77">
        <f t="shared" si="0"/>
        <v>2</v>
      </c>
      <c r="P4" s="77">
        <f t="shared" si="0"/>
        <v>1</v>
      </c>
      <c r="Q4" s="77">
        <f t="shared" si="0"/>
        <v>2</v>
      </c>
    </row>
    <row r="13" spans="1:18" x14ac:dyDescent="0.25">
      <c r="F13" s="169"/>
    </row>
  </sheetData>
  <customSheetViews>
    <customSheetView guid="{147A8583-3101-4745-816E-6D404CE92D5B}" showPageBreaks="1" fitToPage="1">
      <pane xSplit="2" ySplit="1" topLeftCell="G2" activePane="bottomRight" state="frozen"/>
      <selection pane="bottomRight" activeCell="I3" sqref="I3"/>
      <pageMargins left="0" right="0" top="0.51181102362204722" bottom="0" header="0" footer="0"/>
      <pageSetup paperSize="9" scale="62" fitToWidth="3" orientation="landscape" r:id="rId1"/>
      <headerFooter>
        <oddHeader xml:space="preserve">&amp;C&amp;"Times New Roman,полужирный"&amp;12Количество нарушений бюджетного законодательства при организации и осуществлении бюджетного процесса в муниципальных образованиях Ханты-Мансийского автономного округа - Югры&amp;"-,обычный"&amp;11&amp;RТаблица 4 </oddHeader>
      </headerFooter>
    </customSheetView>
    <customSheetView guid="{8ABC692A-193F-4EA9-A7E8-F3C636A6C39C}" showPageBreaks="1" fitToPage="1">
      <pane xSplit="2" ySplit="1" topLeftCell="G5" activePane="bottomRight" state="frozen"/>
      <selection pane="bottomRight" activeCell="J7" sqref="J7"/>
      <pageMargins left="0" right="0" top="0.51181102362204722" bottom="0" header="0" footer="0"/>
      <pageSetup paperSize="9" scale="62" fitToWidth="3" orientation="landscape" r:id="rId2"/>
      <headerFooter>
        <oddHeader xml:space="preserve">&amp;C&amp;"Times New Roman,полужирный"&amp;12Количество нарушений бюджетного законодательства при организации и осуществлении бюджетного процесса в муниципальных образованиях Ханты-Мансийского автономного округа - Югры&amp;"-,обычный"&amp;11&amp;RТаблица 4 </oddHeader>
      </headerFooter>
    </customSheetView>
  </customSheetViews>
  <pageMargins left="0" right="0" top="0.51181102362204722" bottom="0" header="0" footer="0"/>
  <pageSetup paperSize="9" scale="69" fitToWidth="2" orientation="landscape" r:id="rId3"/>
  <headerFooter>
    <oddHeader xml:space="preserve">&amp;C&amp;"Times New Roman,полужирный"&amp;12Количество нарушений бюджетного законодательства при организации и осуществлении бюджетного процесса в муниципальных образованиях Ханты-Мансийского автономного округа - Югры&amp;"-,обычный"&amp;11&amp;RТаблица 4 </oddHead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2:U32"/>
  <sheetViews>
    <sheetView tabSelected="1" zoomScale="85" zoomScaleNormal="85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K13" sqref="K13"/>
    </sheetView>
  </sheetViews>
  <sheetFormatPr defaultColWidth="9.140625" defaultRowHeight="15" x14ac:dyDescent="0.25"/>
  <cols>
    <col min="1" max="1" width="6" style="79" customWidth="1"/>
    <col min="2" max="2" width="56.5703125" style="74" customWidth="1"/>
    <col min="3" max="3" width="18.42578125" style="80" customWidth="1"/>
    <col min="4" max="4" width="9" style="80" customWidth="1"/>
    <col min="5" max="5" width="16.85546875" style="81" customWidth="1"/>
    <col min="6" max="6" width="19.28515625" style="74" hidden="1" customWidth="1"/>
    <col min="7" max="7" width="17.85546875" style="74" hidden="1" customWidth="1"/>
    <col min="8" max="8" width="19.28515625" style="74" hidden="1" customWidth="1"/>
    <col min="9" max="20" width="12.7109375" style="74" customWidth="1"/>
    <col min="21" max="16384" width="9.140625" style="74"/>
  </cols>
  <sheetData>
    <row r="2" spans="1:21" ht="18.75" x14ac:dyDescent="0.3">
      <c r="C2" s="213" t="s">
        <v>153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</row>
    <row r="4" spans="1:21" ht="116.25" customHeight="1" x14ac:dyDescent="0.25">
      <c r="A4" s="82" t="s">
        <v>0</v>
      </c>
      <c r="B4" s="82" t="s">
        <v>1</v>
      </c>
      <c r="C4" s="82" t="s">
        <v>29</v>
      </c>
      <c r="D4" s="82" t="s">
        <v>34</v>
      </c>
      <c r="E4" s="83" t="s">
        <v>30</v>
      </c>
      <c r="F4" s="84"/>
      <c r="G4" s="82"/>
      <c r="H4" s="82"/>
      <c r="I4" s="48" t="s">
        <v>107</v>
      </c>
      <c r="J4" s="48" t="s">
        <v>108</v>
      </c>
      <c r="K4" s="48" t="s">
        <v>109</v>
      </c>
      <c r="L4" s="48" t="s">
        <v>110</v>
      </c>
      <c r="M4" s="48" t="s">
        <v>111</v>
      </c>
      <c r="N4" s="48" t="s">
        <v>112</v>
      </c>
      <c r="O4" s="48" t="s">
        <v>113</v>
      </c>
      <c r="P4" s="48" t="s">
        <v>114</v>
      </c>
      <c r="Q4" s="48" t="s">
        <v>115</v>
      </c>
      <c r="R4" s="48" t="s">
        <v>116</v>
      </c>
      <c r="S4" s="48" t="s">
        <v>117</v>
      </c>
      <c r="T4" s="48" t="s">
        <v>118</v>
      </c>
    </row>
    <row r="5" spans="1:21" x14ac:dyDescent="0.25">
      <c r="A5" s="82"/>
      <c r="B5" s="82" t="s">
        <v>14</v>
      </c>
      <c r="C5" s="82"/>
      <c r="D5" s="82"/>
      <c r="E5" s="83"/>
      <c r="F5" s="82"/>
      <c r="G5" s="82"/>
      <c r="H5" s="82"/>
      <c r="I5" s="85">
        <f t="shared" ref="I5:T5" si="0">ROUND(SUM($D$6*I6+$D$12*I12+$D$18*I18+$D$22*I22+$D$25*I25+$D$28*I28),1)</f>
        <v>85</v>
      </c>
      <c r="J5" s="85">
        <f t="shared" si="0"/>
        <v>70.8</v>
      </c>
      <c r="K5" s="85">
        <f t="shared" si="0"/>
        <v>73.400000000000006</v>
      </c>
      <c r="L5" s="85">
        <f t="shared" si="0"/>
        <v>81.8</v>
      </c>
      <c r="M5" s="85">
        <f t="shared" si="0"/>
        <v>52.5</v>
      </c>
      <c r="N5" s="85">
        <f t="shared" si="0"/>
        <v>72.2</v>
      </c>
      <c r="O5" s="85">
        <f t="shared" si="0"/>
        <v>68.7</v>
      </c>
      <c r="P5" s="85">
        <f t="shared" si="0"/>
        <v>69.900000000000006</v>
      </c>
      <c r="Q5" s="85">
        <f t="shared" si="0"/>
        <v>71</v>
      </c>
      <c r="R5" s="85">
        <f t="shared" si="0"/>
        <v>52.1</v>
      </c>
      <c r="S5" s="85">
        <f t="shared" si="0"/>
        <v>59</v>
      </c>
      <c r="T5" s="85">
        <f t="shared" si="0"/>
        <v>79.900000000000006</v>
      </c>
    </row>
    <row r="6" spans="1:21" x14ac:dyDescent="0.25">
      <c r="A6" s="86"/>
      <c r="B6" s="87" t="s">
        <v>5</v>
      </c>
      <c r="C6" s="87"/>
      <c r="D6" s="86">
        <v>2.1</v>
      </c>
      <c r="E6" s="88"/>
      <c r="F6" s="89"/>
      <c r="G6" s="90"/>
      <c r="H6" s="90"/>
      <c r="I6" s="133">
        <f t="shared" ref="I6:T6" si="1">SUMPRODUCT($E$7:$E$11,$D$7:$D$11,I7:I11)</f>
        <v>7.7436352083500086</v>
      </c>
      <c r="J6" s="133">
        <f t="shared" si="1"/>
        <v>8.5523423648746526</v>
      </c>
      <c r="K6" s="133">
        <f t="shared" si="1"/>
        <v>6.3133339514374942</v>
      </c>
      <c r="L6" s="133">
        <f t="shared" si="1"/>
        <v>9.7844301177570525</v>
      </c>
      <c r="M6" s="133">
        <f t="shared" si="1"/>
        <v>5.6797261064217857</v>
      </c>
      <c r="N6" s="133">
        <f t="shared" si="1"/>
        <v>8.5949654924481802</v>
      </c>
      <c r="O6" s="133">
        <f t="shared" si="1"/>
        <v>6.9139409664968099</v>
      </c>
      <c r="P6" s="133">
        <f t="shared" si="1"/>
        <v>8.1805839514795444</v>
      </c>
      <c r="Q6" s="133">
        <f t="shared" si="1"/>
        <v>7.8257139550791699</v>
      </c>
      <c r="R6" s="133">
        <f t="shared" si="1"/>
        <v>6.782587613522816</v>
      </c>
      <c r="S6" s="133">
        <f t="shared" si="1"/>
        <v>8.9387469692750727</v>
      </c>
      <c r="T6" s="133">
        <f t="shared" si="1"/>
        <v>9.1135610246233512</v>
      </c>
    </row>
    <row r="7" spans="1:21" ht="30" x14ac:dyDescent="0.25">
      <c r="A7" s="92" t="str">
        <f>Индикаторы!A9</f>
        <v>1.1</v>
      </c>
      <c r="B7" s="27" t="str">
        <f>Индикаторы!B9</f>
        <v>Своевременность принятия решения о бюджете на очередной финансовый год и плановый период</v>
      </c>
      <c r="C7" s="65"/>
      <c r="D7" s="94">
        <v>2</v>
      </c>
      <c r="E7" s="95">
        <v>1</v>
      </c>
      <c r="F7" s="65"/>
      <c r="G7" s="65"/>
      <c r="H7" s="65"/>
      <c r="I7" s="207">
        <f>Индикаторы!H9</f>
        <v>1</v>
      </c>
      <c r="J7" s="207">
        <f>Индикаторы!I9</f>
        <v>1</v>
      </c>
      <c r="K7" s="207">
        <f>Индикаторы!J9</f>
        <v>1</v>
      </c>
      <c r="L7" s="207">
        <f>Индикаторы!K9</f>
        <v>1</v>
      </c>
      <c r="M7" s="207">
        <f>Индикаторы!L9</f>
        <v>1</v>
      </c>
      <c r="N7" s="207">
        <f>Индикаторы!M9</f>
        <v>1</v>
      </c>
      <c r="O7" s="207">
        <f>Индикаторы!N9</f>
        <v>1</v>
      </c>
      <c r="P7" s="207">
        <f>Индикаторы!O9</f>
        <v>1</v>
      </c>
      <c r="Q7" s="207">
        <f>Индикаторы!P9</f>
        <v>1</v>
      </c>
      <c r="R7" s="207">
        <f>Индикаторы!Q9</f>
        <v>1</v>
      </c>
      <c r="S7" s="207">
        <f>Индикаторы!R9</f>
        <v>1</v>
      </c>
      <c r="T7" s="207">
        <f>Индикаторы!S9</f>
        <v>1</v>
      </c>
    </row>
    <row r="8" spans="1:21" s="25" customFormat="1" ht="45" customHeight="1" x14ac:dyDescent="0.25">
      <c r="A8" s="97" t="str">
        <f>Индикаторы!A10</f>
        <v>1.2</v>
      </c>
      <c r="B8" s="27" t="str">
        <f>Индикаторы!B10</f>
        <v>Исполнение бюджета поселения по доходам без учета безвозмездных поступлений</v>
      </c>
      <c r="C8" s="131">
        <v>0</v>
      </c>
      <c r="D8" s="98">
        <v>2.5</v>
      </c>
      <c r="E8" s="28">
        <v>1</v>
      </c>
      <c r="F8" s="57"/>
      <c r="G8" s="57"/>
      <c r="H8" s="57"/>
      <c r="I8" s="208">
        <f>IF($E8=0,0,IFERROR(IF($C8=1,(Индикаторы!H10-Индикаторы!$D10)/(Индикаторы!$E10-Индикаторы!$D10),(Индикаторы!$E10-Индикаторы!H10)/(Индикаторы!$E10-Индикаторы!$D10)),0))</f>
        <v>1</v>
      </c>
      <c r="J8" s="208">
        <f>IF($E8=0,0,IFERROR(IF($C8=1,(Индикаторы!I10-Индикаторы!$D10)/(Индикаторы!$E10-Индикаторы!$D10),(Индикаторы!$E10-Индикаторы!I10)/(Индикаторы!$E10-Индикаторы!$D10)),0))</f>
        <v>0.50058152586722915</v>
      </c>
      <c r="K8" s="208">
        <f>IF($E8=0,0,IFERROR(IF($C8=1,(Индикаторы!J10-Индикаторы!$D10)/(Индикаторы!$E10-Индикаторы!$D10),(Индикаторы!$E10-Индикаторы!J10)/(Индикаторы!$E10-Индикаторы!$D10)),0))</f>
        <v>0</v>
      </c>
      <c r="L8" s="208">
        <f>IF($E8=0,0,IFERROR(IF($C8=1,(Индикаторы!K10-Индикаторы!$D10)/(Индикаторы!$E10-Индикаторы!$D10),(Индикаторы!$E10-Индикаторы!K10)/(Индикаторы!$E10-Индикаторы!$D10)),0))</f>
        <v>0.91377204710282101</v>
      </c>
      <c r="M8" s="208">
        <f>IF($E8=0,0,IFERROR(IF($C8=1,(Индикаторы!L10-Индикаторы!$D10)/(Индикаторы!$E10-Индикаторы!$D10),(Индикаторы!$E10-Индикаторы!L10)/(Индикаторы!$E10-Индикаторы!$D10)),0))</f>
        <v>0.27189044256871425</v>
      </c>
      <c r="N8" s="208">
        <f>IF($E8=0,0,IFERROR(IF($C8=1,(Индикаторы!M10-Индикаторы!$D10)/(Индикаторы!$E10-Индикаторы!$D10),(Индикаторы!$E10-Индикаторы!M10)/(Индикаторы!$E10-Индикаторы!$D10)),0))</f>
        <v>0.4379861969792721</v>
      </c>
      <c r="O8" s="208">
        <f>IF($E8=0,0,IFERROR(IF($C8=1,(Индикаторы!N10-Индикаторы!$D10)/(Индикаторы!$E10-Индикаторы!$D10),(Индикаторы!$E10-Индикаторы!N10)/(Индикаторы!$E10-Индикаторы!$D10)),0))</f>
        <v>0.1898232522618902</v>
      </c>
      <c r="P8" s="208">
        <f>IF($E8=0,0,IFERROR(IF($C8=1,(Индикаторы!O10-Индикаторы!$D10)/(Индикаторы!$E10-Индикаторы!$D10),(Индикаторы!$E10-Индикаторы!O10)/(Индикаторы!$E10-Индикаторы!$D10)),0))</f>
        <v>0.75120068132255058</v>
      </c>
      <c r="Q8" s="208">
        <f>IF($E8=0,0,IFERROR(IF($C8=1,(Индикаторы!P10-Индикаторы!$D10)/(Индикаторы!$E10-Индикаторы!$D10),(Индикаторы!$E10-Индикаторы!P10)/(Индикаторы!$E10-Индикаторы!$D10)),0))</f>
        <v>0.7831941815072464</v>
      </c>
      <c r="R8" s="208">
        <f>IF($E8=0,0,IFERROR(IF($C8=1,(Индикаторы!Q10-Индикаторы!$D10)/(Индикаторы!$E10-Индикаторы!$D10),(Индикаторы!$E10-Индикаторы!Q10)/(Индикаторы!$E10-Индикаторы!$D10)),0))</f>
        <v>0.34575004121871528</v>
      </c>
      <c r="S8" s="208">
        <f>IF($E8=0,0,IFERROR(IF($C8=1,(Индикаторы!R10-Индикаторы!$D10)/(Индикаторы!$E10-Индикаторы!$D10),(Индикаторы!$E10-Индикаторы!R10)/(Индикаторы!$E10-Индикаторы!$D10)),0))</f>
        <v>0.6130252515486766</v>
      </c>
      <c r="T8" s="208">
        <f>IF($E8=0,0,IFERROR(IF($C8=1,(Индикаторы!S10-Индикаторы!$D10)/(Индикаторы!$E10-Индикаторы!$D10),(Индикаторы!$E10-Индикаторы!S10)/(Индикаторы!$E10-Индикаторы!$D10)),0))</f>
        <v>0.73892455595477702</v>
      </c>
      <c r="U8" s="74"/>
    </row>
    <row r="9" spans="1:21" ht="60" x14ac:dyDescent="0.25">
      <c r="A9" s="92" t="str">
        <f>Индикаторы!A11</f>
        <v>1.3</v>
      </c>
      <c r="B9" s="27" t="str">
        <f>Индикаторы!B11</f>
        <v>Наличие результатов ежегодной оценки эффективности предоставляемых (планируемых к предоставлению) налоговых льгот и ставок налогов, установленных (планируемых к установлению) поселением</v>
      </c>
      <c r="C9" s="65"/>
      <c r="D9" s="94">
        <v>1.5</v>
      </c>
      <c r="E9" s="95">
        <v>1</v>
      </c>
      <c r="F9" s="65"/>
      <c r="G9" s="65"/>
      <c r="H9" s="65"/>
      <c r="I9" s="207">
        <f>Индикаторы!H11</f>
        <v>1</v>
      </c>
      <c r="J9" s="207">
        <f>Индикаторы!I11</f>
        <v>1</v>
      </c>
      <c r="K9" s="207">
        <f>Индикаторы!J11</f>
        <v>1</v>
      </c>
      <c r="L9" s="207">
        <f>Индикаторы!K11</f>
        <v>1</v>
      </c>
      <c r="M9" s="207">
        <f>Индикаторы!L11</f>
        <v>1</v>
      </c>
      <c r="N9" s="207">
        <f>Индикаторы!M11</f>
        <v>1</v>
      </c>
      <c r="O9" s="207">
        <f>Индикаторы!N11</f>
        <v>1</v>
      </c>
      <c r="P9" s="207">
        <f>Индикаторы!O11</f>
        <v>1</v>
      </c>
      <c r="Q9" s="207">
        <f>Индикаторы!P11</f>
        <v>1</v>
      </c>
      <c r="R9" s="207">
        <f>Индикаторы!Q11</f>
        <v>1</v>
      </c>
      <c r="S9" s="207">
        <f>Индикаторы!R11</f>
        <v>1</v>
      </c>
      <c r="T9" s="207">
        <f>Индикаторы!S11</f>
        <v>1</v>
      </c>
    </row>
    <row r="10" spans="1:21" ht="30" x14ac:dyDescent="0.25">
      <c r="A10" s="97" t="str">
        <f>Индикаторы!A12</f>
        <v>1.4</v>
      </c>
      <c r="B10" s="27" t="str">
        <f>Индикаторы!B12</f>
        <v>Доля расходов бюджета поселения, исполняемых в соответствии с муниципальными программами</v>
      </c>
      <c r="C10" s="134">
        <v>1</v>
      </c>
      <c r="D10" s="98">
        <v>2.5</v>
      </c>
      <c r="E10" s="28">
        <v>1</v>
      </c>
      <c r="F10" s="98"/>
      <c r="G10" s="57"/>
      <c r="H10" s="57"/>
      <c r="I10" s="208">
        <f>IF($E10=0,0,IFERROR(IF($C10=1,(Индикаторы!H12-Индикаторы!$D12)/(Индикаторы!$E12-Индикаторы!$D12),(Индикаторы!$E12-Индикаторы!H12)/(Индикаторы!$E12-Индикаторы!$D12)),0))</f>
        <v>9.745408334000337E-2</v>
      </c>
      <c r="J10" s="208">
        <f>IF($E10=0,0,IFERROR(IF($C10=1,(Индикаторы!I12-Индикаторы!$D12)/(Индикаторы!$E12-Индикаторы!$D12),(Индикаторы!$E12-Индикаторы!I12)/(Индикаторы!$E12-Индикаторы!$D12)),0))</f>
        <v>0.92035542008263194</v>
      </c>
      <c r="K10" s="208">
        <f>IF($E10=0,0,IFERROR(IF($C10=1,(Индикаторы!J12-Индикаторы!$D12)/(Индикаторы!$E12-Индикаторы!$D12),(Индикаторы!$E12-Индикаторы!J12)/(Индикаторы!$E12-Индикаторы!$D12)),0))</f>
        <v>0.52533358057499746</v>
      </c>
      <c r="L10" s="208">
        <f>IF($E10=0,0,IFERROR(IF($C10=1,(Индикаторы!K12-Индикаторы!$D12)/(Индикаторы!$E12-Индикаторы!$D12),(Индикаторы!$E12-Индикаторы!K12)/(Индикаторы!$E12-Индикаторы!$D12)),0))</f>
        <v>1</v>
      </c>
      <c r="M10" s="208">
        <f>IF($E10=0,0,IFERROR(IF($C10=1,(Индикаторы!L12-Индикаторы!$D12)/(Индикаторы!$E12-Индикаторы!$D12),(Индикаторы!$E12-Индикаторы!L12)/(Индикаторы!$E12-Индикаторы!$D12)),0))</f>
        <v>0</v>
      </c>
      <c r="N10" s="208">
        <f>IF($E10=0,0,IFERROR(IF($C10=1,(Индикаторы!M12-Индикаторы!$D12)/(Индикаторы!$E12-Индикаторы!$D12),(Индикаторы!$E12-Индикаторы!M12)/(Индикаторы!$E12-Индикаторы!$D12)),0))</f>
        <v>1</v>
      </c>
      <c r="O10" s="208">
        <f>IF($E10=0,0,IFERROR(IF($C10=1,(Индикаторы!N12-Индикаторы!$D12)/(Индикаторы!$E12-Индикаторы!$D12),(Индикаторы!$E12-Индикаторы!N12)/(Индикаторы!$E12-Индикаторы!$D12)),0))</f>
        <v>0.57575313433683384</v>
      </c>
      <c r="P10" s="208">
        <f>IF($E10=0,0,IFERROR(IF($C10=1,(Индикаторы!O12-Индикаторы!$D12)/(Индикаторы!$E12-Индикаторы!$D12),(Индикаторы!$E12-Индикаторы!O12)/(Индикаторы!$E12-Индикаторы!$D12)),0))</f>
        <v>0.52103289926926766</v>
      </c>
      <c r="Q10" s="208">
        <f>IF($E10=0,0,IFERROR(IF($C10=1,(Индикаторы!P12-Индикаторы!$D12)/(Индикаторы!$E12-Индикаторы!$D12),(Индикаторы!$E12-Индикаторы!P12)/(Индикаторы!$E12-Индикаторы!$D12)),0))</f>
        <v>0.34709140052442139</v>
      </c>
      <c r="R10" s="208">
        <f>IF($E10=0,0,IFERROR(IF($C10=1,(Индикаторы!Q12-Индикаторы!$D12)/(Индикаторы!$E12-Индикаторы!$D12),(Индикаторы!$E12-Индикаторы!Q12)/(Индикаторы!$E12-Индикаторы!$D12)),0))</f>
        <v>0.36728500419041127</v>
      </c>
      <c r="S10" s="208">
        <f>IF($E10=0,0,IFERROR(IF($C10=1,(Индикаторы!R12-Индикаторы!$D12)/(Индикаторы!$E12-Индикаторы!$D12),(Индикаторы!$E12-Индикаторы!R12)/(Индикаторы!$E12-Индикаторы!$D12)),0))</f>
        <v>0.96247353616135245</v>
      </c>
      <c r="T10" s="208">
        <f>IF($E10=0,0,IFERROR(IF($C10=1,(Индикаторы!S12-Индикаторы!$D12)/(Индикаторы!$E12-Индикаторы!$D12),(Индикаторы!$E12-Индикаторы!S12)/(Индикаторы!$E12-Индикаторы!$D12)),0))</f>
        <v>0.90649985389456345</v>
      </c>
    </row>
    <row r="11" spans="1:21" ht="81.75" customHeight="1" x14ac:dyDescent="0.25">
      <c r="A11" s="92" t="str">
        <f>Индикаторы!A13</f>
        <v>1.5</v>
      </c>
      <c r="B11" s="93" t="str">
        <f>Индикаторы!B13</f>
        <v>Объем планируемых к привлечению бюджетных кредитов от других бюджетов бюджетной системы, предусмотренных в качестве источника финансирования дефицита бюджетов поселения (за исключением бюджетных кредитов, предоставленных для досрочного завоза товаров)</v>
      </c>
      <c r="C11" s="65"/>
      <c r="D11" s="94">
        <v>1.5</v>
      </c>
      <c r="E11" s="95">
        <v>1</v>
      </c>
      <c r="F11" s="94"/>
      <c r="G11" s="94"/>
      <c r="H11" s="94"/>
      <c r="I11" s="207">
        <f>Индикаторы!H13</f>
        <v>1</v>
      </c>
      <c r="J11" s="207">
        <f>Индикаторы!I13</f>
        <v>1</v>
      </c>
      <c r="K11" s="207">
        <f>Индикаторы!J13</f>
        <v>1</v>
      </c>
      <c r="L11" s="207">
        <f>Индикаторы!K13</f>
        <v>1</v>
      </c>
      <c r="M11" s="207">
        <f>Индикаторы!L13</f>
        <v>1</v>
      </c>
      <c r="N11" s="207">
        <f>Индикаторы!M13</f>
        <v>1</v>
      </c>
      <c r="O11" s="207">
        <f>Индикаторы!N13</f>
        <v>1</v>
      </c>
      <c r="P11" s="207">
        <f>Индикаторы!O13</f>
        <v>1</v>
      </c>
      <c r="Q11" s="207">
        <f>Индикаторы!P13</f>
        <v>1</v>
      </c>
      <c r="R11" s="207">
        <f>Индикаторы!Q13</f>
        <v>1</v>
      </c>
      <c r="S11" s="207">
        <f>Индикаторы!R13</f>
        <v>1</v>
      </c>
      <c r="T11" s="207">
        <f>Индикаторы!S13</f>
        <v>1</v>
      </c>
    </row>
    <row r="12" spans="1:21" x14ac:dyDescent="0.25">
      <c r="A12" s="86"/>
      <c r="B12" s="87" t="s">
        <v>6</v>
      </c>
      <c r="C12" s="87"/>
      <c r="D12" s="86">
        <v>2.1</v>
      </c>
      <c r="E12" s="88"/>
      <c r="F12" s="99"/>
      <c r="G12" s="91"/>
      <c r="H12" s="91"/>
      <c r="I12" s="133">
        <f t="shared" ref="I12:T12" si="2">SUMPRODUCT($E$13:$E$17,$D$13:$D$17,I13:I17)</f>
        <v>8.0496411411875819</v>
      </c>
      <c r="J12" s="133">
        <f t="shared" si="2"/>
        <v>8.0694701305827579</v>
      </c>
      <c r="K12" s="133">
        <f t="shared" si="2"/>
        <v>7.7558347612213954</v>
      </c>
      <c r="L12" s="133">
        <f t="shared" si="2"/>
        <v>8.2773237396102104</v>
      </c>
      <c r="M12" s="133">
        <f t="shared" si="2"/>
        <v>8.9</v>
      </c>
      <c r="N12" s="133">
        <f t="shared" si="2"/>
        <v>8.706358846240029</v>
      </c>
      <c r="O12" s="133">
        <f>SUMPRODUCT($E$13:$E$17,$D$13:$D$17,O13:O17)</f>
        <v>8.7220998669504866</v>
      </c>
      <c r="P12" s="133">
        <f t="shared" si="2"/>
        <v>8.0169813860179389</v>
      </c>
      <c r="Q12" s="133">
        <f t="shared" si="2"/>
        <v>8.9156290545733512</v>
      </c>
      <c r="R12" s="133">
        <f t="shared" si="2"/>
        <v>7.6</v>
      </c>
      <c r="S12" s="133">
        <f t="shared" si="2"/>
        <v>8.733937050822222</v>
      </c>
      <c r="T12" s="133">
        <f t="shared" si="2"/>
        <v>8.0305545529698641</v>
      </c>
    </row>
    <row r="13" spans="1:21" s="25" customFormat="1" ht="30" x14ac:dyDescent="0.25">
      <c r="A13" s="97" t="str">
        <f>Индикаторы!A15</f>
        <v>2.1</v>
      </c>
      <c r="B13" s="27" t="str">
        <f>Индикаторы!B15</f>
        <v>Количество изменений, внесенных в решение о бюджете поселения в отчетном финансовом году</v>
      </c>
      <c r="C13" s="131">
        <v>0</v>
      </c>
      <c r="D13" s="98">
        <v>1</v>
      </c>
      <c r="E13" s="28">
        <v>1</v>
      </c>
      <c r="F13" s="98"/>
      <c r="G13" s="98"/>
      <c r="H13" s="98"/>
      <c r="I13" s="208">
        <f>IF($E13=0,0,IFERROR(IF($C13=1,(Индикаторы!H15-Индикаторы!$D15)/(Индикаторы!$E15-Индикаторы!$D15),(Индикаторы!$E15-Индикаторы!H15)/(Индикаторы!$E15-Индикаторы!$D15)),0))</f>
        <v>0.4</v>
      </c>
      <c r="J13" s="208">
        <f>IF($E13=0,0,IFERROR(IF($C13=1,(Индикаторы!I15-Индикаторы!$D15)/(Индикаторы!$E15-Индикаторы!$D15),(Индикаторы!$E15-Индикаторы!I15)/(Индикаторы!$E15-Индикаторы!$D15)),0))</f>
        <v>0.6</v>
      </c>
      <c r="K13" s="208">
        <f>IF($E13=0,0,IFERROR(IF($C13=1,(Индикаторы!J15-Индикаторы!$D15)/(Индикаторы!$E15-Индикаторы!$D15),(Индикаторы!$E15-Индикаторы!J15)/(Индикаторы!$E15-Индикаторы!$D15)),0))</f>
        <v>0</v>
      </c>
      <c r="L13" s="208">
        <f>IF($E13=0,0,IFERROR(IF($C13=1,(Индикаторы!K15-Индикаторы!$D15)/(Индикаторы!$E15-Индикаторы!$D15),(Индикаторы!$E15-Индикаторы!K15)/(Индикаторы!$E15-Индикаторы!$D15)),0))</f>
        <v>0.5</v>
      </c>
      <c r="M13" s="208">
        <f>IF($E13=0,0,IFERROR(IF($C13=1,(Индикаторы!L15-Индикаторы!$D15)/(Индикаторы!$E15-Индикаторы!$D15),(Индикаторы!$E15-Индикаторы!L15)/(Индикаторы!$E15-Индикаторы!$D15)),0))</f>
        <v>0.9</v>
      </c>
      <c r="N13" s="208">
        <f>IF($E13=0,0,IFERROR(IF($C13=1,(Индикаторы!M15-Индикаторы!$D15)/(Индикаторы!$E15-Индикаторы!$D15),(Индикаторы!$E15-Индикаторы!M15)/(Индикаторы!$E15-Индикаторы!$D15)),0))</f>
        <v>0.9</v>
      </c>
      <c r="O13" s="208">
        <f>IF($E13=0,0,IFERROR(IF($C13=1,(Индикаторы!N15-Индикаторы!$D15)/(Индикаторы!$E15-Индикаторы!$D15),(Индикаторы!$E15-Индикаторы!N15)/(Индикаторы!$E15-Индикаторы!$D15)),0))</f>
        <v>1</v>
      </c>
      <c r="P13" s="208">
        <f>IF($E13=0,0,IFERROR(IF($C13=1,(Индикаторы!O15-Индикаторы!$D15)/(Индикаторы!$E15-Индикаторы!$D15),(Индикаторы!$E15-Индикаторы!O15)/(Индикаторы!$E15-Индикаторы!$D15)),0))</f>
        <v>0.4</v>
      </c>
      <c r="Q13" s="208">
        <f>IF($E13=0,0,IFERROR(IF($C13=1,(Индикаторы!P15-Индикаторы!$D15)/(Индикаторы!$E15-Индикаторы!$D15),(Индикаторы!$E15-Индикаторы!P15)/(Индикаторы!$E15-Индикаторы!$D15)),0))</f>
        <v>1</v>
      </c>
      <c r="R13" s="208">
        <f>IF($E13=0,0,IFERROR(IF($C13=1,(Индикаторы!Q15-Индикаторы!$D15)/(Индикаторы!$E15-Индикаторы!$D15),(Индикаторы!$E15-Индикаторы!Q15)/(Индикаторы!$E15-Индикаторы!$D15)),0))</f>
        <v>0.6</v>
      </c>
      <c r="S13" s="208">
        <f>IF($E13=0,0,IFERROR(IF($C13=1,(Индикаторы!R15-Индикаторы!$D15)/(Индикаторы!$E15-Индикаторы!$D15),(Индикаторы!$E15-Индикаторы!R15)/(Индикаторы!$E15-Индикаторы!$D15)),0))</f>
        <v>0.9</v>
      </c>
      <c r="T13" s="208">
        <f>IF($E13=0,0,IFERROR(IF($C13=1,(Индикаторы!S15-Индикаторы!$D15)/(Индикаторы!$E15-Индикаторы!$D15),(Индикаторы!$E15-Индикаторы!S15)/(Индикаторы!$E15-Индикаторы!$D15)),0))</f>
        <v>0.3</v>
      </c>
    </row>
    <row r="14" spans="1:21" s="25" customFormat="1" ht="45" x14ac:dyDescent="0.25">
      <c r="A14" s="97" t="str">
        <f>Индикаторы!A18</f>
        <v>2.2</v>
      </c>
      <c r="B14" s="27" t="str">
        <f>Индикаторы!B18</f>
        <v>Случаи отвлечения остатков целевых средств Ханты-Мансийского района (далее – района) поселениями в отчетном финансовом году</v>
      </c>
      <c r="C14" s="131">
        <v>0</v>
      </c>
      <c r="D14" s="98">
        <v>1</v>
      </c>
      <c r="E14" s="28">
        <v>1</v>
      </c>
      <c r="F14" s="57"/>
      <c r="G14" s="57"/>
      <c r="H14" s="57"/>
      <c r="I14" s="208">
        <f>IF($E14=0,0,IFERROR(IF($C14=1,(Индикаторы!H18-Индикаторы!$D18)/(Индикаторы!$E18-Индикаторы!$D18),(Индикаторы!$E18-Индикаторы!H18)/(Индикаторы!$E18-Индикаторы!$D18)),0))</f>
        <v>0</v>
      </c>
      <c r="J14" s="208">
        <f>IF($E14=0,0,IFERROR(IF($C14=1,(Индикаторы!I18-Индикаторы!$D18)/(Индикаторы!$E18-Индикаторы!$D18),(Индикаторы!$E18-Индикаторы!I18)/(Индикаторы!$E18-Индикаторы!$D18)),0))</f>
        <v>0</v>
      </c>
      <c r="K14" s="208">
        <f>IF($E14=0,0,IFERROR(IF($C14=1,(Индикаторы!J18-Индикаторы!$D18)/(Индикаторы!$E18-Индикаторы!$D18),(Индикаторы!$E18-Индикаторы!J18)/(Индикаторы!$E18-Индикаторы!$D18)),0))</f>
        <v>0</v>
      </c>
      <c r="L14" s="208">
        <f>IF($E14=0,0,IFERROR(IF($C14=1,(Индикаторы!K18-Индикаторы!$D18)/(Индикаторы!$E18-Индикаторы!$D18),(Индикаторы!$E18-Индикаторы!K18)/(Индикаторы!$E18-Индикаторы!$D18)),0))</f>
        <v>0</v>
      </c>
      <c r="M14" s="208">
        <f>IF($E14=0,0,IFERROR(IF($C14=1,(Индикаторы!L18-Индикаторы!$D18)/(Индикаторы!$E18-Индикаторы!$D18),(Индикаторы!$E18-Индикаторы!L18)/(Индикаторы!$E18-Индикаторы!$D18)),0))</f>
        <v>0</v>
      </c>
      <c r="N14" s="208">
        <f>IF($E14=0,0,IFERROR(IF($C14=1,(Индикаторы!M18-Индикаторы!$D18)/(Индикаторы!$E18-Индикаторы!$D18),(Индикаторы!$E18-Индикаторы!M18)/(Индикаторы!$E18-Индикаторы!$D18)),0))</f>
        <v>0</v>
      </c>
      <c r="O14" s="208">
        <f>IF($E14=0,0,IFERROR(IF($C14=1,(Индикаторы!N18-Индикаторы!$D18)/(Индикаторы!$E18-Индикаторы!$D18),(Индикаторы!$E18-Индикаторы!N18)/(Индикаторы!$E18-Индикаторы!$D18)),0))</f>
        <v>0</v>
      </c>
      <c r="P14" s="208">
        <f>IF($E14=0,0,IFERROR(IF($C14=1,(Индикаторы!O18-Индикаторы!$D18)/(Индикаторы!$E18-Индикаторы!$D18),(Индикаторы!$E18-Индикаторы!O18)/(Индикаторы!$E18-Индикаторы!$D18)),0))</f>
        <v>0</v>
      </c>
      <c r="Q14" s="208">
        <f>IF($E14=0,0,IFERROR(IF($C14=1,(Индикаторы!P18-Индикаторы!$D18)/(Индикаторы!$E18-Индикаторы!$D18),(Индикаторы!$E18-Индикаторы!P18)/(Индикаторы!$E18-Индикаторы!$D18)),0))</f>
        <v>0</v>
      </c>
      <c r="R14" s="208">
        <f>IF($E14=0,0,IFERROR(IF($C14=1,(Индикаторы!Q18-Индикаторы!$D18)/(Индикаторы!$E18-Индикаторы!$D18),(Индикаторы!$E18-Индикаторы!Q18)/(Индикаторы!$E18-Индикаторы!$D18)),0))</f>
        <v>0</v>
      </c>
      <c r="S14" s="208">
        <f>IF($E14=0,0,IFERROR(IF($C14=1,(Индикаторы!R18-Индикаторы!$D18)/(Индикаторы!$E18-Индикаторы!$D18),(Индикаторы!$E18-Индикаторы!R18)/(Индикаторы!$E18-Индикаторы!$D18)),0))</f>
        <v>0</v>
      </c>
      <c r="T14" s="208">
        <f>IF($E14=0,0,IFERROR(IF($C14=1,(Индикаторы!S18-Индикаторы!$D18)/(Индикаторы!$E18-Индикаторы!$D18),(Индикаторы!$E18-Индикаторы!S18)/(Индикаторы!$E18-Индикаторы!$D18)),0))</f>
        <v>0</v>
      </c>
    </row>
    <row r="15" spans="1:21" s="25" customFormat="1" ht="75" x14ac:dyDescent="0.25">
      <c r="A15" s="97" t="str">
        <f>Индикаторы!A19</f>
        <v>2.3</v>
      </c>
      <c r="B15" s="27" t="str">
        <f>Индикаторы!B19</f>
        <v>Отношение объема расходов бюджета поселения в IV квартале к среднему объему расходов за I - III кварталы (без учета расходов, осуществляемых за счет субсидий, субвенций и иных межбюджетных трансфертов, имеющих целевое назначение из бюджета района)</v>
      </c>
      <c r="C15" s="131">
        <v>0</v>
      </c>
      <c r="D15" s="98">
        <v>1</v>
      </c>
      <c r="E15" s="28">
        <v>1</v>
      </c>
      <c r="F15" s="57"/>
      <c r="G15" s="57"/>
      <c r="H15" s="57"/>
      <c r="I15" s="208">
        <f>IF($E15=0,0,IFERROR(IF($C15=1,(Индикаторы!H19-Индикаторы!$D19)/(Индикаторы!$E19-Индикаторы!$D19),(Индикаторы!$E19-Индикаторы!H19)/(Индикаторы!$E19-Индикаторы!$D19)),0))</f>
        <v>0.64964114118758265</v>
      </c>
      <c r="J15" s="208">
        <f>IF($E15=0,0,IFERROR(IF($C15=1,(Индикаторы!I19-Индикаторы!$D19)/(Индикаторы!$E19-Индикаторы!$D19),(Индикаторы!$E19-Индикаторы!I19)/(Индикаторы!$E19-Индикаторы!$D19)),0))</f>
        <v>0.46947013058275827</v>
      </c>
      <c r="K15" s="208">
        <f>IF($E15=0,0,IFERROR(IF($C15=1,(Индикаторы!J19-Индикаторы!$D19)/(Индикаторы!$E19-Индикаторы!$D19),(Индикаторы!$E19-Индикаторы!J19)/(Индикаторы!$E19-Индикаторы!$D19)),0))</f>
        <v>0.75583476122139515</v>
      </c>
      <c r="L15" s="208">
        <f>IF($E15=0,0,IFERROR(IF($C15=1,(Индикаторы!K19-Индикаторы!$D19)/(Индикаторы!$E19-Индикаторы!$D19),(Индикаторы!$E19-Индикаторы!K19)/(Индикаторы!$E19-Индикаторы!$D19)),0))</f>
        <v>0.77732373961021017</v>
      </c>
      <c r="M15" s="208">
        <f>IF($E15=0,0,IFERROR(IF($C15=1,(Индикаторы!L19-Индикаторы!$D19)/(Индикаторы!$E19-Индикаторы!$D19),(Индикаторы!$E19-Индикаторы!L19)/(Индикаторы!$E19-Индикаторы!$D19)),0))</f>
        <v>1</v>
      </c>
      <c r="N15" s="208">
        <f>IF($E15=0,0,IFERROR(IF($C15=1,(Индикаторы!M19-Индикаторы!$D19)/(Индикаторы!$E19-Индикаторы!$D19),(Индикаторы!$E19-Индикаторы!M19)/(Индикаторы!$E19-Индикаторы!$D19)),0))</f>
        <v>0.80635884624002818</v>
      </c>
      <c r="O15" s="208">
        <f>IF($E15=0,0,IFERROR(IF($C15=1,(Индикаторы!N19-Индикаторы!$D19)/(Индикаторы!$E19-Индикаторы!$D19),(Индикаторы!$E19-Индикаторы!N19)/(Индикаторы!$E19-Индикаторы!$D19)),0))</f>
        <v>0.72209986695048745</v>
      </c>
      <c r="P15" s="208">
        <f>IF($E15=0,0,IFERROR(IF($C15=1,(Индикаторы!O19-Индикаторы!$D19)/(Индикаторы!$E19-Индикаторы!$D19),(Индикаторы!$E19-Индикаторы!O19)/(Индикаторы!$E19-Индикаторы!$D19)),0))</f>
        <v>0.61698138601793895</v>
      </c>
      <c r="Q15" s="208">
        <f>IF($E15=0,0,IFERROR(IF($C15=1,(Индикаторы!P19-Индикаторы!$D19)/(Индикаторы!$E19-Индикаторы!$D19),(Индикаторы!$E19-Индикаторы!P19)/(Индикаторы!$E19-Индикаторы!$D19)),0))</f>
        <v>0.91562905457335031</v>
      </c>
      <c r="R15" s="208">
        <f>IF($E15=0,0,IFERROR(IF($C15=1,(Индикаторы!Q19-Индикаторы!$D19)/(Индикаторы!$E19-Индикаторы!$D19),(Индикаторы!$E19-Индикаторы!Q19)/(Индикаторы!$E19-Индикаторы!$D19)),0))</f>
        <v>0</v>
      </c>
      <c r="S15" s="208">
        <f>IF($E15=0,0,IFERROR(IF($C15=1,(Индикаторы!R19-Индикаторы!$D19)/(Индикаторы!$E19-Индикаторы!$D19),(Индикаторы!$E19-Индикаторы!R19)/(Индикаторы!$E19-Индикаторы!$D19)),0))</f>
        <v>0.83393705082222203</v>
      </c>
      <c r="T15" s="208">
        <f>IF($E15=0,0,IFERROR(IF($C15=1,(Индикаторы!S19-Индикаторы!$D19)/(Индикаторы!$E19-Индикаторы!$D19),(Индикаторы!$E19-Индикаторы!S19)/(Индикаторы!$E19-Индикаторы!$D19)),0))</f>
        <v>0.73055455296986338</v>
      </c>
    </row>
    <row r="16" spans="1:21" s="25" customFormat="1" ht="45" x14ac:dyDescent="0.25">
      <c r="A16" s="97" t="str">
        <f>Индикаторы!A20</f>
        <v>2.4</v>
      </c>
      <c r="B16" s="27" t="str">
        <f>Индикаторы!B20</f>
        <v>Отсутствие просроченной кредиторской задолженности бюджета поселения в отчетном финансовом году на отчетные даты</v>
      </c>
      <c r="C16" s="57"/>
      <c r="D16" s="98">
        <v>3.5</v>
      </c>
      <c r="E16" s="28">
        <v>1</v>
      </c>
      <c r="F16" s="57"/>
      <c r="G16" s="57"/>
      <c r="H16" s="57"/>
      <c r="I16" s="207">
        <f>Индикаторы!H20</f>
        <v>1</v>
      </c>
      <c r="J16" s="207">
        <f>Индикаторы!I20</f>
        <v>1</v>
      </c>
      <c r="K16" s="207">
        <f>Индикаторы!J20</f>
        <v>1</v>
      </c>
      <c r="L16" s="207">
        <f>Индикаторы!K20</f>
        <v>1</v>
      </c>
      <c r="M16" s="207">
        <f>Индикаторы!L20</f>
        <v>1</v>
      </c>
      <c r="N16" s="207">
        <f>Индикаторы!M20</f>
        <v>1</v>
      </c>
      <c r="O16" s="207">
        <f>Индикаторы!N20</f>
        <v>1</v>
      </c>
      <c r="P16" s="207">
        <f>Индикаторы!O20</f>
        <v>1</v>
      </c>
      <c r="Q16" s="207">
        <f>Индикаторы!P20</f>
        <v>1</v>
      </c>
      <c r="R16" s="207">
        <f>Индикаторы!Q20</f>
        <v>1</v>
      </c>
      <c r="S16" s="207">
        <f>Индикаторы!R20</f>
        <v>1</v>
      </c>
      <c r="T16" s="207">
        <f>Индикаторы!S20</f>
        <v>1</v>
      </c>
    </row>
    <row r="17" spans="1:21" ht="45" x14ac:dyDescent="0.25">
      <c r="A17" s="92" t="str">
        <f>Индикаторы!A21</f>
        <v>2.5</v>
      </c>
      <c r="B17" s="93" t="str">
        <f>Индикаторы!B21</f>
        <v>Отсутствие просроченной кредиторской задолженности бюджета поселения по выплате заработной платы за счет средств местного бюджета</v>
      </c>
      <c r="C17" s="65"/>
      <c r="D17" s="98">
        <v>3.5</v>
      </c>
      <c r="E17" s="95">
        <v>1</v>
      </c>
      <c r="F17" s="65"/>
      <c r="G17" s="65"/>
      <c r="H17" s="65"/>
      <c r="I17" s="207">
        <f>Индикаторы!H21</f>
        <v>1</v>
      </c>
      <c r="J17" s="207">
        <f>Индикаторы!I21</f>
        <v>1</v>
      </c>
      <c r="K17" s="207">
        <f>Индикаторы!J21</f>
        <v>1</v>
      </c>
      <c r="L17" s="207">
        <f>Индикаторы!K21</f>
        <v>1</v>
      </c>
      <c r="M17" s="207">
        <f>Индикаторы!L21</f>
        <v>1</v>
      </c>
      <c r="N17" s="207">
        <f>Индикаторы!M21</f>
        <v>1</v>
      </c>
      <c r="O17" s="207">
        <f>Индикаторы!N21</f>
        <v>1</v>
      </c>
      <c r="P17" s="207">
        <f>Индикаторы!O21</f>
        <v>1</v>
      </c>
      <c r="Q17" s="207">
        <f>Индикаторы!P21</f>
        <v>1</v>
      </c>
      <c r="R17" s="207">
        <f>Индикаторы!Q21</f>
        <v>1</v>
      </c>
      <c r="S17" s="207">
        <f>Индикаторы!R21</f>
        <v>1</v>
      </c>
      <c r="T17" s="207">
        <f>Индикаторы!S21</f>
        <v>1</v>
      </c>
      <c r="U17" s="25"/>
    </row>
    <row r="18" spans="1:21" ht="28.15" customHeight="1" x14ac:dyDescent="0.25">
      <c r="A18" s="86"/>
      <c r="B18" s="87" t="s">
        <v>7</v>
      </c>
      <c r="C18" s="87"/>
      <c r="D18" s="86">
        <v>1.75</v>
      </c>
      <c r="E18" s="88"/>
      <c r="F18" s="99"/>
      <c r="G18" s="91"/>
      <c r="H18" s="91"/>
      <c r="I18" s="133">
        <f>SUMPRODUCT($E$19:$E$21,$D$19:$D$21,I19:I21)</f>
        <v>6.5</v>
      </c>
      <c r="J18" s="133">
        <f t="shared" ref="J18:T18" si="3">SUMPRODUCT($E$19:$E$21,$D$19:$D$21,J19:J21)</f>
        <v>6.5</v>
      </c>
      <c r="K18" s="133">
        <f t="shared" si="3"/>
        <v>6.5</v>
      </c>
      <c r="L18" s="133">
        <f t="shared" si="3"/>
        <v>6.5</v>
      </c>
      <c r="M18" s="133">
        <f t="shared" si="3"/>
        <v>6.5</v>
      </c>
      <c r="N18" s="133">
        <f t="shared" si="3"/>
        <v>6.5</v>
      </c>
      <c r="O18" s="133">
        <f t="shared" si="3"/>
        <v>6.5</v>
      </c>
      <c r="P18" s="133">
        <f t="shared" si="3"/>
        <v>6.5</v>
      </c>
      <c r="Q18" s="133">
        <f t="shared" si="3"/>
        <v>6.5</v>
      </c>
      <c r="R18" s="133">
        <f t="shared" si="3"/>
        <v>6.5</v>
      </c>
      <c r="S18" s="133">
        <f t="shared" si="3"/>
        <v>6.5</v>
      </c>
      <c r="T18" s="133">
        <f t="shared" si="3"/>
        <v>6.5</v>
      </c>
    </row>
    <row r="19" spans="1:21" ht="35.25" customHeight="1" x14ac:dyDescent="0.25">
      <c r="A19" s="65" t="str">
        <f>Индикаторы!A23</f>
        <v>3.1</v>
      </c>
      <c r="B19" s="66" t="str">
        <f>Индикаторы!B23</f>
        <v>Отсутствие просроченной задолженности по долговым обязательствам</v>
      </c>
      <c r="C19" s="65"/>
      <c r="D19" s="65">
        <v>3.5</v>
      </c>
      <c r="E19" s="95">
        <v>1</v>
      </c>
      <c r="F19" s="65"/>
      <c r="G19" s="65"/>
      <c r="H19" s="65"/>
      <c r="I19" s="207">
        <f>Индикаторы!H23</f>
        <v>1</v>
      </c>
      <c r="J19" s="207">
        <f>Индикаторы!I23</f>
        <v>1</v>
      </c>
      <c r="K19" s="207">
        <f>Индикаторы!J23</f>
        <v>1</v>
      </c>
      <c r="L19" s="207">
        <f>Индикаторы!K23</f>
        <v>1</v>
      </c>
      <c r="M19" s="207">
        <f>Индикаторы!L23</f>
        <v>1</v>
      </c>
      <c r="N19" s="207">
        <f>Индикаторы!M23</f>
        <v>1</v>
      </c>
      <c r="O19" s="207">
        <f>Индикаторы!N23</f>
        <v>1</v>
      </c>
      <c r="P19" s="207">
        <f>Индикаторы!O23</f>
        <v>1</v>
      </c>
      <c r="Q19" s="207">
        <f>Индикаторы!P23</f>
        <v>1</v>
      </c>
      <c r="R19" s="207">
        <f>Индикаторы!Q23</f>
        <v>1</v>
      </c>
      <c r="S19" s="207">
        <f>Индикаторы!R23</f>
        <v>1</v>
      </c>
      <c r="T19" s="207">
        <f>Индикаторы!S23</f>
        <v>1</v>
      </c>
    </row>
    <row r="20" spans="1:21" ht="30" x14ac:dyDescent="0.25">
      <c r="A20" s="65" t="str">
        <f>Индикаторы!A24</f>
        <v>3.2</v>
      </c>
      <c r="B20" s="93" t="str">
        <f>Индикаторы!B24</f>
        <v>Отсутствие выплат поселением по предоставленным муниципальным гарантиям в отчетном финансовом году</v>
      </c>
      <c r="C20" s="65"/>
      <c r="D20" s="94">
        <v>3</v>
      </c>
      <c r="E20" s="95">
        <v>1</v>
      </c>
      <c r="F20" s="65"/>
      <c r="G20" s="65"/>
      <c r="H20" s="65"/>
      <c r="I20" s="207">
        <f>Индикаторы!H24</f>
        <v>1</v>
      </c>
      <c r="J20" s="207">
        <f>Индикаторы!I24</f>
        <v>1</v>
      </c>
      <c r="K20" s="207">
        <f>Индикаторы!J24</f>
        <v>1</v>
      </c>
      <c r="L20" s="207">
        <f>Индикаторы!K24</f>
        <v>1</v>
      </c>
      <c r="M20" s="207">
        <f>Индикаторы!L24</f>
        <v>1</v>
      </c>
      <c r="N20" s="207">
        <f>Индикаторы!M24</f>
        <v>1</v>
      </c>
      <c r="O20" s="207">
        <f>Индикаторы!N24</f>
        <v>1</v>
      </c>
      <c r="P20" s="207">
        <f>Индикаторы!O24</f>
        <v>1</v>
      </c>
      <c r="Q20" s="207">
        <f>Индикаторы!P24</f>
        <v>1</v>
      </c>
      <c r="R20" s="207">
        <f>Индикаторы!Q24</f>
        <v>1</v>
      </c>
      <c r="S20" s="207">
        <f>Индикаторы!R24</f>
        <v>1</v>
      </c>
      <c r="T20" s="207">
        <f>Индикаторы!S24</f>
        <v>1</v>
      </c>
    </row>
    <row r="21" spans="1:21" s="25" customFormat="1" x14ac:dyDescent="0.25">
      <c r="A21" s="57" t="str">
        <f>Индикаторы!A25</f>
        <v>3.3</v>
      </c>
      <c r="B21" s="27" t="str">
        <f>Индикаторы!B25</f>
        <v>Уровень долговой нагрузки на местный бюджет</v>
      </c>
      <c r="C21" s="131">
        <v>0</v>
      </c>
      <c r="D21" s="57">
        <v>3.5</v>
      </c>
      <c r="E21" s="28">
        <v>1</v>
      </c>
      <c r="F21" s="57"/>
      <c r="G21" s="57"/>
      <c r="H21" s="57"/>
      <c r="I21" s="208">
        <f>IF($E21=0,0,IFERROR(IF($C21=1,(Индикаторы!H25-Индикаторы!$D25)/(Индикаторы!$E25-Индикаторы!$D25),(Индикаторы!$E25-Индикаторы!H25)/(Индикаторы!$E25-Индикаторы!$D25)),0))</f>
        <v>0</v>
      </c>
      <c r="J21" s="208">
        <f>IF($E21=0,0,IFERROR(IF($C21=1,(Индикаторы!I25-Индикаторы!$D25)/(Индикаторы!$E25-Индикаторы!$D25),(Индикаторы!$E25-Индикаторы!I25)/(Индикаторы!$E25-Индикаторы!$D25)),0))</f>
        <v>0</v>
      </c>
      <c r="K21" s="208">
        <f>IF($E21=0,0,IFERROR(IF($C21=1,(Индикаторы!J25-Индикаторы!$D25)/(Индикаторы!$E25-Индикаторы!$D25),(Индикаторы!$E25-Индикаторы!J25)/(Индикаторы!$E25-Индикаторы!$D25)),0))</f>
        <v>0</v>
      </c>
      <c r="L21" s="208">
        <f>IF($E21=0,0,IFERROR(IF($C21=1,(Индикаторы!K25-Индикаторы!$D25)/(Индикаторы!$E25-Индикаторы!$D25),(Индикаторы!$E25-Индикаторы!K25)/(Индикаторы!$E25-Индикаторы!$D25)),0))</f>
        <v>0</v>
      </c>
      <c r="M21" s="208">
        <f>IF($E21=0,0,IFERROR(IF($C21=1,(Индикаторы!L25-Индикаторы!$D25)/(Индикаторы!$E25-Индикаторы!$D25),(Индикаторы!$E25-Индикаторы!L25)/(Индикаторы!$E25-Индикаторы!$D25)),0))</f>
        <v>0</v>
      </c>
      <c r="N21" s="208">
        <f>IF($E21=0,0,IFERROR(IF($C21=1,(Индикаторы!M25-Индикаторы!$D25)/(Индикаторы!$E25-Индикаторы!$D25),(Индикаторы!$E25-Индикаторы!M25)/(Индикаторы!$E25-Индикаторы!$D25)),0))</f>
        <v>0</v>
      </c>
      <c r="O21" s="208">
        <f>IF($E21=0,0,IFERROR(IF($C21=1,(Индикаторы!N25-Индикаторы!$D25)/(Индикаторы!$E25-Индикаторы!$D25),(Индикаторы!$E25-Индикаторы!N25)/(Индикаторы!$E25-Индикаторы!$D25)),0))</f>
        <v>0</v>
      </c>
      <c r="P21" s="208">
        <f>IF($E21=0,0,IFERROR(IF($C21=1,(Индикаторы!O25-Индикаторы!$D25)/(Индикаторы!$E25-Индикаторы!$D25),(Индикаторы!$E25-Индикаторы!O25)/(Индикаторы!$E25-Индикаторы!$D25)),0))</f>
        <v>0</v>
      </c>
      <c r="Q21" s="208">
        <f>IF($E21=0,0,IFERROR(IF($C21=1,(Индикаторы!P25-Индикаторы!$D25)/(Индикаторы!$E25-Индикаторы!$D25),(Индикаторы!$E25-Индикаторы!P25)/(Индикаторы!$E25-Индикаторы!$D25)),0))</f>
        <v>0</v>
      </c>
      <c r="R21" s="208">
        <f>IF($E21=0,0,IFERROR(IF($C21=1,(Индикаторы!Q25-Индикаторы!$D25)/(Индикаторы!$E25-Индикаторы!$D25),(Индикаторы!$E25-Индикаторы!Q25)/(Индикаторы!$E25-Индикаторы!$D25)),0))</f>
        <v>0</v>
      </c>
      <c r="S21" s="208">
        <f>IF($E21=0,0,IFERROR(IF($C21=1,(Индикаторы!R25-Индикаторы!$D25)/(Индикаторы!$E25-Индикаторы!$D25),(Индикаторы!$E25-Индикаторы!R25)/(Индикаторы!$E25-Индикаторы!$D25)),0))</f>
        <v>0</v>
      </c>
      <c r="T21" s="208">
        <f>IF($E21=0,0,IFERROR(IF($C21=1,(Индикаторы!S25-Индикаторы!$D25)/(Индикаторы!$E25-Индикаторы!$D25),(Индикаторы!$E25-Индикаторы!S25)/(Индикаторы!$E25-Индикаторы!$D25)),0))</f>
        <v>0</v>
      </c>
    </row>
    <row r="22" spans="1:21" ht="28.5" x14ac:dyDescent="0.25">
      <c r="A22" s="86"/>
      <c r="B22" s="87" t="s">
        <v>61</v>
      </c>
      <c r="C22" s="87"/>
      <c r="D22" s="86">
        <v>1.6</v>
      </c>
      <c r="E22" s="88"/>
      <c r="F22" s="89"/>
      <c r="G22" s="100"/>
      <c r="H22" s="100"/>
      <c r="I22" s="91">
        <f t="shared" ref="I22:T22" si="4">SUMPRODUCT($E$23:$E$24,$D$23:$D$24,I23:I24)</f>
        <v>10</v>
      </c>
      <c r="J22" s="91">
        <f t="shared" si="4"/>
        <v>0</v>
      </c>
      <c r="K22" s="91">
        <f t="shared" si="4"/>
        <v>5</v>
      </c>
      <c r="L22" s="91">
        <f t="shared" si="4"/>
        <v>5</v>
      </c>
      <c r="M22" s="91">
        <f t="shared" si="4"/>
        <v>0</v>
      </c>
      <c r="N22" s="91">
        <f t="shared" si="4"/>
        <v>0</v>
      </c>
      <c r="O22" s="91">
        <f t="shared" si="4"/>
        <v>0</v>
      </c>
      <c r="P22" s="91">
        <f t="shared" si="4"/>
        <v>0</v>
      </c>
      <c r="Q22" s="91">
        <f t="shared" si="4"/>
        <v>0</v>
      </c>
      <c r="R22" s="91">
        <f t="shared" si="4"/>
        <v>0</v>
      </c>
      <c r="S22" s="91">
        <f t="shared" si="4"/>
        <v>0</v>
      </c>
      <c r="T22" s="91">
        <f t="shared" si="4"/>
        <v>5</v>
      </c>
    </row>
    <row r="23" spans="1:21" ht="60" x14ac:dyDescent="0.25">
      <c r="A23" s="65" t="str">
        <f>Индикаторы!A27</f>
        <v>4.1</v>
      </c>
      <c r="B23" s="93" t="str">
        <f>Индикаторы!B27</f>
        <v>Доля руководителей муниципальных учреждений поселения, для которых оплата труда определяется с учетом результатов достижения ими ключевых показателей эффективности профессиональной деятельности</v>
      </c>
      <c r="C23" s="134">
        <v>1</v>
      </c>
      <c r="D23" s="94">
        <v>5</v>
      </c>
      <c r="E23" s="95">
        <v>1</v>
      </c>
      <c r="F23" s="65"/>
      <c r="G23" s="65"/>
      <c r="H23" s="65"/>
      <c r="I23" s="208">
        <f>IF($E23=0,0,IFERROR(IF($C23=1,(Индикаторы!H27-Индикаторы!$D27)/(Индикаторы!$E27-Индикаторы!$D27),(Индикаторы!$E27-Индикаторы!H27)/(Индикаторы!$E27-Индикаторы!$D27)),0))</f>
        <v>1</v>
      </c>
      <c r="J23" s="208">
        <f>IF($E23=0,0,IFERROR(IF($C23=1,(Индикаторы!I27-Индикаторы!$D27)/(Индикаторы!$E27-Индикаторы!$D27),(Индикаторы!$E27-Индикаторы!I27)/(Индикаторы!$E27-Индикаторы!$D27)),0))</f>
        <v>0</v>
      </c>
      <c r="K23" s="208">
        <f>IF($E23=0,0,IFERROR(IF($C23=1,(Индикаторы!J27-Индикаторы!$D27)/(Индикаторы!$E27-Индикаторы!$D27),(Индикаторы!$E27-Индикаторы!J27)/(Индикаторы!$E27-Индикаторы!$D27)),0))</f>
        <v>1</v>
      </c>
      <c r="L23" s="208">
        <f>IF($E23=0,0,IFERROR(IF($C23=1,(Индикаторы!K27-Индикаторы!$D27)/(Индикаторы!$E27-Индикаторы!$D27),(Индикаторы!$E27-Индикаторы!K27)/(Индикаторы!$E27-Индикаторы!$D27)),0))</f>
        <v>1</v>
      </c>
      <c r="M23" s="208">
        <f>IF($E23=0,0,IFERROR(IF($C23=1,(Индикаторы!L27-Индикаторы!$D27)/(Индикаторы!$E27-Индикаторы!$D27),(Индикаторы!$E27-Индикаторы!L27)/(Индикаторы!$E27-Индикаторы!$D27)),0))</f>
        <v>0</v>
      </c>
      <c r="N23" s="208">
        <f>IF($E23=0,0,IFERROR(IF($C23=1,(Индикаторы!M27-Индикаторы!$D27)/(Индикаторы!$E27-Индикаторы!$D27),(Индикаторы!$E27-Индикаторы!M27)/(Индикаторы!$E27-Индикаторы!$D27)),0))</f>
        <v>0</v>
      </c>
      <c r="O23" s="208">
        <f>IF($E23=0,0,IFERROR(IF($C23=1,(Индикаторы!N27-Индикаторы!$D27)/(Индикаторы!$E27-Индикаторы!$D27),(Индикаторы!$E27-Индикаторы!N27)/(Индикаторы!$E27-Индикаторы!$D27)),0))</f>
        <v>0</v>
      </c>
      <c r="P23" s="208">
        <f>IF($E23=0,0,IFERROR(IF($C23=1,(Индикаторы!O27-Индикаторы!$D27)/(Индикаторы!$E27-Индикаторы!$D27),(Индикаторы!$E27-Индикаторы!O27)/(Индикаторы!$E27-Индикаторы!$D27)),0))</f>
        <v>0</v>
      </c>
      <c r="Q23" s="208">
        <f>IF($E23=0,0,IFERROR(IF($C23=1,(Индикаторы!P27-Индикаторы!$D27)/(Индикаторы!$E27-Индикаторы!$D27),(Индикаторы!$E27-Индикаторы!P27)/(Индикаторы!$E27-Индикаторы!$D27)),0))</f>
        <v>0</v>
      </c>
      <c r="R23" s="208">
        <f>IF($E23=0,0,IFERROR(IF($C23=1,(Индикаторы!Q27-Индикаторы!$D27)/(Индикаторы!$E27-Индикаторы!$D27),(Индикаторы!$E27-Индикаторы!Q27)/(Индикаторы!$E27-Индикаторы!$D27)),0))</f>
        <v>0</v>
      </c>
      <c r="S23" s="208">
        <f>IF($E23=0,0,IFERROR(IF($C23=1,(Индикаторы!R27-Индикаторы!$D27)/(Индикаторы!$E27-Индикаторы!$D27),(Индикаторы!$E27-Индикаторы!R27)/(Индикаторы!$E27-Индикаторы!$D27)),0))</f>
        <v>0</v>
      </c>
      <c r="T23" s="208">
        <f>IF($E23=0,0,IFERROR(IF($C23=1,(Индикаторы!S27-Индикаторы!$D27)/(Индикаторы!$E27-Индикаторы!$D27),(Индикаторы!$E27-Индикаторы!S27)/(Индикаторы!$E27-Индикаторы!$D27)),0))</f>
        <v>1</v>
      </c>
    </row>
    <row r="24" spans="1:21" ht="45" x14ac:dyDescent="0.25">
      <c r="A24" s="65" t="str">
        <f>Индикаторы!A28</f>
        <v>4.2</v>
      </c>
      <c r="B24" s="93" t="str">
        <f>Индикаторы!B28</f>
        <v>Изучение мнения населения о качестве оказания муниципальных услуг (выполнения работ) в соответствии с установленным порядком</v>
      </c>
      <c r="C24" s="65"/>
      <c r="D24" s="94">
        <v>5</v>
      </c>
      <c r="E24" s="95">
        <v>1</v>
      </c>
      <c r="F24" s="65"/>
      <c r="G24" s="65"/>
      <c r="H24" s="65"/>
      <c r="I24" s="96">
        <f>Индикаторы!H28</f>
        <v>1</v>
      </c>
      <c r="J24" s="96">
        <f>Индикаторы!I28</f>
        <v>0</v>
      </c>
      <c r="K24" s="96">
        <f>Индикаторы!J28</f>
        <v>0</v>
      </c>
      <c r="L24" s="96">
        <f>Индикаторы!K28</f>
        <v>0</v>
      </c>
      <c r="M24" s="96">
        <f>Индикаторы!L28</f>
        <v>0</v>
      </c>
      <c r="N24" s="96">
        <f>Индикаторы!M28</f>
        <v>0</v>
      </c>
      <c r="O24" s="96">
        <f>Индикаторы!N28</f>
        <v>0</v>
      </c>
      <c r="P24" s="96">
        <f>Индикаторы!O28</f>
        <v>0</v>
      </c>
      <c r="Q24" s="96">
        <f>Индикаторы!P28</f>
        <v>0</v>
      </c>
      <c r="R24" s="96">
        <f>Индикаторы!Q28</f>
        <v>0</v>
      </c>
      <c r="S24" s="96">
        <f>Индикаторы!R28</f>
        <v>0</v>
      </c>
      <c r="T24" s="96">
        <f>Индикаторы!S28</f>
        <v>0</v>
      </c>
    </row>
    <row r="25" spans="1:21" x14ac:dyDescent="0.25">
      <c r="A25" s="86"/>
      <c r="B25" s="87" t="s">
        <v>46</v>
      </c>
      <c r="C25" s="87"/>
      <c r="D25" s="86">
        <v>1.05</v>
      </c>
      <c r="E25" s="87"/>
      <c r="F25" s="89"/>
      <c r="G25" s="100"/>
      <c r="H25" s="100"/>
      <c r="I25" s="133">
        <f t="shared" ref="I25:T25" si="5">SUMPRODUCT($E$26:$E$27,$D$26:$D$27,I26:I27)</f>
        <v>10</v>
      </c>
      <c r="J25" s="133">
        <f t="shared" si="5"/>
        <v>10</v>
      </c>
      <c r="K25" s="133">
        <f t="shared" si="5"/>
        <v>10</v>
      </c>
      <c r="L25" s="133">
        <f t="shared" si="5"/>
        <v>10</v>
      </c>
      <c r="M25" s="133">
        <f t="shared" si="5"/>
        <v>10</v>
      </c>
      <c r="N25" s="133">
        <f t="shared" si="5"/>
        <v>10</v>
      </c>
      <c r="O25" s="133">
        <f t="shared" si="5"/>
        <v>10</v>
      </c>
      <c r="P25" s="133">
        <f t="shared" si="5"/>
        <v>10</v>
      </c>
      <c r="Q25" s="133">
        <f t="shared" si="5"/>
        <v>10</v>
      </c>
      <c r="R25" s="133">
        <f t="shared" si="5"/>
        <v>10</v>
      </c>
      <c r="S25" s="133">
        <f t="shared" si="5"/>
        <v>10</v>
      </c>
      <c r="T25" s="133">
        <f t="shared" si="5"/>
        <v>10</v>
      </c>
    </row>
    <row r="26" spans="1:21" ht="45" x14ac:dyDescent="0.25">
      <c r="A26" s="65" t="str">
        <f>Индикаторы!A32</f>
        <v>5.1</v>
      </c>
      <c r="B26" s="93" t="str">
        <f>Индикаторы!B32</f>
        <v>Ежемесячное размещение на официальном сайте органов местного самоуправления отчетов об исполнении бюджета поселения за отчетный финансовый год</v>
      </c>
      <c r="C26" s="65"/>
      <c r="D26" s="73">
        <v>5</v>
      </c>
      <c r="E26" s="95">
        <v>1</v>
      </c>
      <c r="F26" s="65"/>
      <c r="G26" s="65"/>
      <c r="H26" s="65"/>
      <c r="I26" s="207">
        <f>Индикаторы!H32</f>
        <v>1</v>
      </c>
      <c r="J26" s="207">
        <f>Индикаторы!I32</f>
        <v>1</v>
      </c>
      <c r="K26" s="207">
        <f>Индикаторы!J32</f>
        <v>1</v>
      </c>
      <c r="L26" s="207">
        <f>Индикаторы!K32</f>
        <v>1</v>
      </c>
      <c r="M26" s="207">
        <f>Индикаторы!L32</f>
        <v>1</v>
      </c>
      <c r="N26" s="207">
        <f>Индикаторы!M32</f>
        <v>1</v>
      </c>
      <c r="O26" s="207">
        <f>Индикаторы!N32</f>
        <v>1</v>
      </c>
      <c r="P26" s="207">
        <f>Индикаторы!O32</f>
        <v>1</v>
      </c>
      <c r="Q26" s="207">
        <f>Индикаторы!P32</f>
        <v>1</v>
      </c>
      <c r="R26" s="207">
        <f>Индикаторы!Q32</f>
        <v>1</v>
      </c>
      <c r="S26" s="207">
        <f>Индикаторы!R32</f>
        <v>1</v>
      </c>
      <c r="T26" s="207">
        <f>Индикаторы!S32</f>
        <v>1</v>
      </c>
    </row>
    <row r="27" spans="1:21" ht="30" x14ac:dyDescent="0.25">
      <c r="A27" s="65" t="str">
        <f>Индикаторы!A35</f>
        <v>5.2</v>
      </c>
      <c r="B27" s="93" t="str">
        <f>Индикаторы!B35</f>
        <v>Своевременность представления бюджетной отчетности в Комитет за отчетный финансовый год</v>
      </c>
      <c r="C27" s="65"/>
      <c r="D27" s="73">
        <v>5</v>
      </c>
      <c r="E27" s="95">
        <v>1</v>
      </c>
      <c r="F27" s="65"/>
      <c r="G27" s="65"/>
      <c r="H27" s="65"/>
      <c r="I27" s="207">
        <f>Индикаторы!H35</f>
        <v>1</v>
      </c>
      <c r="J27" s="207">
        <f>Индикаторы!I35</f>
        <v>1</v>
      </c>
      <c r="K27" s="207">
        <f>Индикаторы!J35</f>
        <v>1</v>
      </c>
      <c r="L27" s="207">
        <f>Индикаторы!K35</f>
        <v>1</v>
      </c>
      <c r="M27" s="207">
        <f>Индикаторы!L35</f>
        <v>1</v>
      </c>
      <c r="N27" s="207">
        <f>Индикаторы!M35</f>
        <v>1</v>
      </c>
      <c r="O27" s="207">
        <f>Индикаторы!N35</f>
        <v>1</v>
      </c>
      <c r="P27" s="207">
        <f>Индикаторы!O35</f>
        <v>1</v>
      </c>
      <c r="Q27" s="207">
        <f>Индикаторы!P35</f>
        <v>1</v>
      </c>
      <c r="R27" s="207">
        <f>Индикаторы!Q35</f>
        <v>1</v>
      </c>
      <c r="S27" s="207">
        <f>Индикаторы!R35</f>
        <v>1</v>
      </c>
      <c r="T27" s="207">
        <f>Индикаторы!S35</f>
        <v>1</v>
      </c>
    </row>
    <row r="28" spans="1:21" ht="85.5" x14ac:dyDescent="0.25">
      <c r="A28" s="86"/>
      <c r="B28" s="87" t="s">
        <v>67</v>
      </c>
      <c r="C28" s="87"/>
      <c r="D28" s="86">
        <v>1.4</v>
      </c>
      <c r="E28" s="87"/>
      <c r="F28" s="101"/>
      <c r="G28" s="102"/>
      <c r="H28" s="102"/>
      <c r="I28" s="133">
        <f t="shared" ref="I28:T28" si="6">SUMPRODUCT($E$29:$E$29,$D$29:$D$29,I29:I29)</f>
        <v>10</v>
      </c>
      <c r="J28" s="133">
        <f t="shared" si="6"/>
        <v>10</v>
      </c>
      <c r="K28" s="133">
        <f t="shared" si="6"/>
        <v>10</v>
      </c>
      <c r="L28" s="133">
        <f t="shared" si="6"/>
        <v>10</v>
      </c>
      <c r="M28" s="133">
        <f t="shared" si="6"/>
        <v>0</v>
      </c>
      <c r="N28" s="133">
        <f t="shared" si="6"/>
        <v>10</v>
      </c>
      <c r="O28" s="133">
        <f t="shared" si="6"/>
        <v>10</v>
      </c>
      <c r="P28" s="133">
        <f t="shared" si="6"/>
        <v>10</v>
      </c>
      <c r="Q28" s="133">
        <f t="shared" si="6"/>
        <v>10</v>
      </c>
      <c r="R28" s="133">
        <f t="shared" si="6"/>
        <v>0</v>
      </c>
      <c r="S28" s="133">
        <f t="shared" si="6"/>
        <v>0</v>
      </c>
      <c r="T28" s="133">
        <f t="shared" si="6"/>
        <v>10</v>
      </c>
    </row>
    <row r="29" spans="1:21" ht="150" x14ac:dyDescent="0.25">
      <c r="A29" s="92" t="str">
        <f>Индикаторы!A38</f>
        <v>6.1</v>
      </c>
      <c r="B29" s="126" t="str">
        <f>Индикаторы!B38</f>
        <v>Достижение поселением целевого значения показателя по средней заработной плате работников муниципальных учреждений культуры в соответствии с целевым значением, установленным Департаментом культуры автономного округа для  Ханты-Мансийского района (с учетом муниципальной специфики), в целях реализации Плана мероприятий ("дорожной карты") "Изменения в отраслях социальной сферы, направленные на повышение эффективности сферы культуры в Ханты-Мансийском районе</v>
      </c>
      <c r="C29" s="127"/>
      <c r="D29" s="128">
        <v>10</v>
      </c>
      <c r="E29" s="129">
        <v>1</v>
      </c>
      <c r="F29" s="130"/>
      <c r="G29" s="130"/>
      <c r="H29" s="130"/>
      <c r="I29" s="206">
        <f>Индикаторы!H38</f>
        <v>1</v>
      </c>
      <c r="J29" s="206">
        <f>Индикаторы!I38</f>
        <v>1</v>
      </c>
      <c r="K29" s="206">
        <f>Индикаторы!J38</f>
        <v>1</v>
      </c>
      <c r="L29" s="206">
        <f>Индикаторы!K38</f>
        <v>1</v>
      </c>
      <c r="M29" s="206">
        <f>Индикаторы!L38</f>
        <v>0</v>
      </c>
      <c r="N29" s="206">
        <f>Индикаторы!M38</f>
        <v>1</v>
      </c>
      <c r="O29" s="206">
        <f>Индикаторы!N38</f>
        <v>1</v>
      </c>
      <c r="P29" s="206">
        <f>Индикаторы!O38</f>
        <v>1</v>
      </c>
      <c r="Q29" s="206">
        <f>Индикаторы!P38</f>
        <v>1</v>
      </c>
      <c r="R29" s="206">
        <f>Индикаторы!Q38</f>
        <v>0</v>
      </c>
      <c r="S29" s="206">
        <f>Индикаторы!R38</f>
        <v>0</v>
      </c>
      <c r="T29" s="206">
        <f>Индикаторы!S38</f>
        <v>1</v>
      </c>
    </row>
    <row r="31" spans="1:21" x14ac:dyDescent="0.25"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</row>
    <row r="32" spans="1:21" x14ac:dyDescent="0.25"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</row>
  </sheetData>
  <autoFilter ref="A4:T29"/>
  <customSheetViews>
    <customSheetView guid="{147A8583-3101-4745-816E-6D404CE92D5B}" scale="90" showPageBreaks="1" showAutoFilter="1" hiddenColumns="1">
      <pane xSplit="2" ySplit="4" topLeftCell="C5" activePane="bottomRight" state="frozen"/>
      <selection pane="bottomRight" activeCell="C3" sqref="C3"/>
      <pageMargins left="0" right="0.17" top="0" bottom="0" header="0" footer="0"/>
      <pageSetup paperSize="8" scale="55" fitToHeight="0" orientation="landscape" r:id="rId1"/>
      <autoFilter ref="A4:AD44"/>
    </customSheetView>
    <customSheetView guid="{8ABC692A-193F-4EA9-A7E8-F3C636A6C39C}" scale="90" showPageBreaks="1" showAutoFilter="1" hiddenColumns="1">
      <pane xSplit="2" ySplit="4" topLeftCell="C47" activePane="bottomRight" state="frozen"/>
      <selection pane="bottomRight" activeCell="D28" sqref="D28"/>
      <pageMargins left="0" right="0.17" top="0" bottom="0" header="0" footer="0"/>
      <pageSetup paperSize="8" scale="55" fitToHeight="0" orientation="landscape" r:id="rId2"/>
      <autoFilter ref="A4:AD44"/>
    </customSheetView>
  </customSheetViews>
  <mergeCells count="1">
    <mergeCell ref="C2:T2"/>
  </mergeCells>
  <pageMargins left="0" right="0.15748031496062992" top="0" bottom="0" header="0" footer="0"/>
  <pageSetup paperSize="8" scale="58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S38"/>
  <sheetViews>
    <sheetView topLeftCell="A5" zoomScale="70" zoomScaleNormal="70" workbookViewId="0">
      <pane xSplit="3" ySplit="3" topLeftCell="D8" activePane="bottomRight" state="frozen"/>
      <selection activeCell="A5" sqref="A5"/>
      <selection pane="topRight" activeCell="D5" sqref="D5"/>
      <selection pane="bottomLeft" activeCell="A8" sqref="A8"/>
      <selection pane="bottomRight" activeCell="H20" sqref="H20:S21"/>
    </sheetView>
  </sheetViews>
  <sheetFormatPr defaultColWidth="9.140625" defaultRowHeight="15" outlineLevelRow="1" x14ac:dyDescent="0.25"/>
  <cols>
    <col min="1" max="1" width="5.140625" style="1" customWidth="1"/>
    <col min="2" max="2" width="58" style="1" customWidth="1"/>
    <col min="3" max="3" width="62.140625" style="1" customWidth="1"/>
    <col min="4" max="4" width="13.28515625" style="1" customWidth="1"/>
    <col min="5" max="5" width="14.5703125" style="1" customWidth="1"/>
    <col min="6" max="6" width="14.7109375" style="1" customWidth="1"/>
    <col min="7" max="7" width="14.42578125" style="1" customWidth="1"/>
    <col min="8" max="19" width="13.7109375" style="1" customWidth="1"/>
    <col min="20" max="16384" width="9.140625" style="1"/>
  </cols>
  <sheetData>
    <row r="1" spans="1:19" x14ac:dyDescent="0.25">
      <c r="Q1" s="61" t="s">
        <v>49</v>
      </c>
    </row>
    <row r="3" spans="1:19" ht="18.75" x14ac:dyDescent="0.25">
      <c r="C3" s="214" t="s">
        <v>79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</row>
    <row r="5" spans="1:19" ht="47.25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8</v>
      </c>
      <c r="G5" s="2" t="s">
        <v>9</v>
      </c>
      <c r="H5" s="48" t="s">
        <v>107</v>
      </c>
      <c r="I5" s="48" t="s">
        <v>108</v>
      </c>
      <c r="J5" s="48" t="s">
        <v>109</v>
      </c>
      <c r="K5" s="48" t="s">
        <v>110</v>
      </c>
      <c r="L5" s="48" t="s">
        <v>111</v>
      </c>
      <c r="M5" s="48" t="s">
        <v>112</v>
      </c>
      <c r="N5" s="48" t="s">
        <v>113</v>
      </c>
      <c r="O5" s="48" t="s">
        <v>114</v>
      </c>
      <c r="P5" s="48" t="s">
        <v>115</v>
      </c>
      <c r="Q5" s="48" t="s">
        <v>116</v>
      </c>
      <c r="R5" s="48" t="s">
        <v>117</v>
      </c>
      <c r="S5" s="48" t="s">
        <v>118</v>
      </c>
    </row>
    <row r="6" spans="1:19" ht="15.75" hidden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62" customFormat="1" ht="15.75" x14ac:dyDescent="0.25">
      <c r="A7" s="6"/>
      <c r="B7" s="7" t="s">
        <v>5</v>
      </c>
      <c r="C7" s="7"/>
      <c r="D7" s="7"/>
      <c r="E7" s="7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ht="15.75" hidden="1" outlineLevel="1" x14ac:dyDescent="0.25">
      <c r="A8" s="9" t="s">
        <v>10</v>
      </c>
      <c r="B8" s="40" t="str">
        <f>Данные!B6</f>
        <v>Утратил силу</v>
      </c>
      <c r="C8" s="4"/>
      <c r="D8" s="37">
        <v>0</v>
      </c>
      <c r="E8" s="37">
        <v>1</v>
      </c>
      <c r="F8" s="3">
        <f t="shared" ref="F8:F13" si="0">MIN($H8:$S8)</f>
        <v>0</v>
      </c>
      <c r="G8" s="3">
        <f t="shared" ref="G8:G13" si="1">MAX($H8:$S8)</f>
        <v>0</v>
      </c>
      <c r="H8" s="64">
        <f>Данные!F6</f>
        <v>0</v>
      </c>
      <c r="I8" s="5">
        <f>Данные!G6</f>
        <v>0</v>
      </c>
      <c r="J8" s="5">
        <f>Данные!H6</f>
        <v>0</v>
      </c>
      <c r="K8" s="5">
        <f>Данные!I6</f>
        <v>0</v>
      </c>
      <c r="L8" s="5">
        <f>Данные!J6</f>
        <v>0</v>
      </c>
      <c r="M8" s="5">
        <f>Данные!K6</f>
        <v>0</v>
      </c>
      <c r="N8" s="5">
        <f>Данные!L6</f>
        <v>0</v>
      </c>
      <c r="O8" s="5">
        <f>Данные!M6</f>
        <v>0</v>
      </c>
      <c r="P8" s="5">
        <f>Данные!N6</f>
        <v>0</v>
      </c>
      <c r="Q8" s="5">
        <f>Данные!O6</f>
        <v>0</v>
      </c>
      <c r="R8" s="5">
        <f>Данные!P6</f>
        <v>0</v>
      </c>
      <c r="S8" s="5">
        <f>Данные!Q6</f>
        <v>0</v>
      </c>
    </row>
    <row r="9" spans="1:19" ht="63" collapsed="1" x14ac:dyDescent="0.25">
      <c r="A9" s="9" t="s">
        <v>10</v>
      </c>
      <c r="B9" s="22" t="str">
        <f>Данные!B7</f>
        <v>Своевременность принятия решения о бюджете на очередной финансовый год и плановый период</v>
      </c>
      <c r="C9" s="4" t="s">
        <v>63</v>
      </c>
      <c r="D9" s="37">
        <v>0</v>
      </c>
      <c r="E9" s="37">
        <v>1</v>
      </c>
      <c r="F9" s="3">
        <f t="shared" si="0"/>
        <v>1</v>
      </c>
      <c r="G9" s="3">
        <f t="shared" si="1"/>
        <v>1</v>
      </c>
      <c r="H9" s="5">
        <f>Данные!F7</f>
        <v>1</v>
      </c>
      <c r="I9" s="5">
        <f>Данные!G7</f>
        <v>1</v>
      </c>
      <c r="J9" s="5">
        <f>Данные!H7</f>
        <v>1</v>
      </c>
      <c r="K9" s="5">
        <f>Данные!I7</f>
        <v>1</v>
      </c>
      <c r="L9" s="5">
        <f>Данные!J7</f>
        <v>1</v>
      </c>
      <c r="M9" s="5">
        <f>Данные!K7</f>
        <v>1</v>
      </c>
      <c r="N9" s="5">
        <f>Данные!L7</f>
        <v>1</v>
      </c>
      <c r="O9" s="5">
        <f>Данные!M7</f>
        <v>1</v>
      </c>
      <c r="P9" s="5">
        <f>Данные!N7</f>
        <v>1</v>
      </c>
      <c r="Q9" s="5">
        <f>Данные!O7</f>
        <v>1</v>
      </c>
      <c r="R9" s="5">
        <f>Данные!P7</f>
        <v>1</v>
      </c>
      <c r="S9" s="5">
        <f>Данные!Q7</f>
        <v>1</v>
      </c>
    </row>
    <row r="10" spans="1:19" ht="126" x14ac:dyDescent="0.25">
      <c r="A10" s="116" t="s">
        <v>11</v>
      </c>
      <c r="B10" s="117" t="str">
        <f>Данные!B8</f>
        <v>Исполнение бюджета поселения по доходам без учета безвозмездных поступлений</v>
      </c>
      <c r="C10" s="118" t="s">
        <v>66</v>
      </c>
      <c r="D10" s="119">
        <f>F10</f>
        <v>3.5077882630424914E-3</v>
      </c>
      <c r="E10" s="119">
        <f>G10</f>
        <v>1.1060712231344456</v>
      </c>
      <c r="F10" s="119">
        <f t="shared" si="0"/>
        <v>3.5077882630424914E-3</v>
      </c>
      <c r="G10" s="119">
        <f>MAX($H10:$S10)</f>
        <v>1.1060712231344456</v>
      </c>
      <c r="H10" s="120">
        <f>Данные!F8</f>
        <v>3.5077882630424914E-3</v>
      </c>
      <c r="I10" s="120">
        <f>Данные!G8</f>
        <v>0.55414833654110529</v>
      </c>
      <c r="J10" s="120">
        <f>Данные!H8</f>
        <v>1.1060712231344456</v>
      </c>
      <c r="K10" s="120">
        <f>Данные!I8</f>
        <v>9.8579576191285795E-2</v>
      </c>
      <c r="L10" s="120">
        <f>Данные!J8</f>
        <v>0.80629476286717805</v>
      </c>
      <c r="M10" s="120">
        <f>Данные!K8</f>
        <v>0.62316365736671642</v>
      </c>
      <c r="N10" s="120">
        <f>Данные!L8</f>
        <v>0.89677904610211512</v>
      </c>
      <c r="O10" s="120">
        <f>Данные!M8</f>
        <v>0.27782481965771605</v>
      </c>
      <c r="P10" s="120">
        <f>Данные!N8</f>
        <v>0.24254995620051895</v>
      </c>
      <c r="Q10" s="120">
        <f>Данные!O8</f>
        <v>0.72485987008140973</v>
      </c>
      <c r="R10" s="120">
        <f>Данные!P8</f>
        <v>0.43017199612403095</v>
      </c>
      <c r="S10" s="120">
        <f>Данные!Q8</f>
        <v>0.29136002661012034</v>
      </c>
    </row>
    <row r="11" spans="1:19" ht="63" x14ac:dyDescent="0.25">
      <c r="A11" s="9" t="s">
        <v>12</v>
      </c>
      <c r="B11" s="22" t="str">
        <f>Данные!B13</f>
        <v>Наличие результатов ежегодной оценки эффективности предоставляемых (планируемых к предоставлению) налоговых льгот и ставок налогов, установленных (планируемых к установлению) поселением</v>
      </c>
      <c r="C11" s="4" t="s">
        <v>44</v>
      </c>
      <c r="D11" s="37">
        <v>0</v>
      </c>
      <c r="E11" s="37">
        <v>1</v>
      </c>
      <c r="F11" s="3">
        <f t="shared" si="0"/>
        <v>1</v>
      </c>
      <c r="G11" s="3">
        <f t="shared" si="1"/>
        <v>1</v>
      </c>
      <c r="H11" s="5">
        <f>Данные!F13</f>
        <v>1</v>
      </c>
      <c r="I11" s="5">
        <f>Данные!G13</f>
        <v>1</v>
      </c>
      <c r="J11" s="5">
        <f>Данные!H13</f>
        <v>1</v>
      </c>
      <c r="K11" s="5">
        <f>Данные!I13</f>
        <v>1</v>
      </c>
      <c r="L11" s="5">
        <f>Данные!J13</f>
        <v>1</v>
      </c>
      <c r="M11" s="5">
        <f>Данные!K13</f>
        <v>1</v>
      </c>
      <c r="N11" s="5">
        <f>Данные!L13</f>
        <v>1</v>
      </c>
      <c r="O11" s="5">
        <f>Данные!M13</f>
        <v>1</v>
      </c>
      <c r="P11" s="5">
        <f>Данные!N13</f>
        <v>1</v>
      </c>
      <c r="Q11" s="5">
        <f>Данные!O13</f>
        <v>1</v>
      </c>
      <c r="R11" s="5">
        <f>Данные!P13</f>
        <v>1</v>
      </c>
      <c r="S11" s="5">
        <f>Данные!Q13</f>
        <v>1</v>
      </c>
    </row>
    <row r="12" spans="1:19" ht="126" x14ac:dyDescent="0.25">
      <c r="A12" s="107" t="s">
        <v>13</v>
      </c>
      <c r="B12" s="108" t="str">
        <f>Данные!B14</f>
        <v>Доля расходов бюджета поселения, исполняемых в соответствии с муниципальными программами</v>
      </c>
      <c r="C12" s="108" t="s">
        <v>74</v>
      </c>
      <c r="D12" s="109">
        <f>F12</f>
        <v>83.606513782316284</v>
      </c>
      <c r="E12" s="109">
        <f>G12</f>
        <v>100</v>
      </c>
      <c r="F12" s="110">
        <f t="shared" si="0"/>
        <v>83.606513782316284</v>
      </c>
      <c r="G12" s="110">
        <f t="shared" si="1"/>
        <v>100</v>
      </c>
      <c r="H12" s="111">
        <f>Данные!F14</f>
        <v>85.20412595440763</v>
      </c>
      <c r="I12" s="111">
        <f>Данные!G14</f>
        <v>98.694347676811418</v>
      </c>
      <c r="J12" s="111">
        <f>Данные!H14</f>
        <v>92.218562595158943</v>
      </c>
      <c r="K12" s="111">
        <f>Данные!I14</f>
        <v>100</v>
      </c>
      <c r="L12" s="111">
        <f>Данные!J14</f>
        <v>83.606513782316284</v>
      </c>
      <c r="M12" s="111">
        <f>Данные!K14</f>
        <v>100</v>
      </c>
      <c r="N12" s="111">
        <f>Данные!L14</f>
        <v>93.04511485485537</v>
      </c>
      <c r="O12" s="111">
        <f>Данные!M14</f>
        <v>92.148059435446811</v>
      </c>
      <c r="P12" s="111">
        <f>Данные!N14</f>
        <v>89.296551873089925</v>
      </c>
      <c r="Q12" s="111">
        <f>Данные!O14</f>
        <v>89.627595436473698</v>
      </c>
      <c r="R12" s="111">
        <f>Данные!P14</f>
        <v>99.384810432262725</v>
      </c>
      <c r="S12" s="111">
        <f>Данные!Q14</f>
        <v>98.467206643469112</v>
      </c>
    </row>
    <row r="13" spans="1:19" ht="94.5" x14ac:dyDescent="0.25">
      <c r="A13" s="9" t="s">
        <v>121</v>
      </c>
      <c r="B13" s="59" t="str">
        <f>Данные!B17</f>
        <v>Объем планируемых к привлечению бюджетных кредитов от других бюджетов бюджетной системы, предусмотренных в качестве источника финансирования дефицита бюджетов поселения (за исключением бюджетных кредитов, предоставленных для досрочного завоза товаров)</v>
      </c>
      <c r="C13" s="4" t="s">
        <v>60</v>
      </c>
      <c r="D13" s="37">
        <v>0</v>
      </c>
      <c r="E13" s="37">
        <v>1</v>
      </c>
      <c r="F13" s="3">
        <f t="shared" si="0"/>
        <v>1</v>
      </c>
      <c r="G13" s="3">
        <f t="shared" si="1"/>
        <v>1</v>
      </c>
      <c r="H13" s="5">
        <f>Данные!F17</f>
        <v>1</v>
      </c>
      <c r="I13" s="5">
        <f>Данные!G17</f>
        <v>1</v>
      </c>
      <c r="J13" s="5">
        <f>Данные!H17</f>
        <v>1</v>
      </c>
      <c r="K13" s="5">
        <f>Данные!I17</f>
        <v>1</v>
      </c>
      <c r="L13" s="5">
        <f>Данные!J17</f>
        <v>1</v>
      </c>
      <c r="M13" s="5">
        <f>Данные!K17</f>
        <v>1</v>
      </c>
      <c r="N13" s="5">
        <f>Данные!L17</f>
        <v>1</v>
      </c>
      <c r="O13" s="5">
        <f>Данные!M17</f>
        <v>1</v>
      </c>
      <c r="P13" s="5">
        <f>Данные!N17</f>
        <v>1</v>
      </c>
      <c r="Q13" s="5">
        <f>Данные!O17</f>
        <v>1</v>
      </c>
      <c r="R13" s="5">
        <f>Данные!P17</f>
        <v>1</v>
      </c>
      <c r="S13" s="5">
        <f>Данные!Q17</f>
        <v>1</v>
      </c>
    </row>
    <row r="14" spans="1:19" s="63" customFormat="1" ht="15.75" x14ac:dyDescent="0.25">
      <c r="A14" s="14"/>
      <c r="B14" s="10" t="s">
        <v>6</v>
      </c>
      <c r="C14" s="11"/>
      <c r="D14" s="11"/>
      <c r="E14" s="12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78.75" x14ac:dyDescent="0.25">
      <c r="A15" s="116" t="s">
        <v>15</v>
      </c>
      <c r="B15" s="121" t="str">
        <f>Данные!B19</f>
        <v>Количество изменений, внесенных в решение о бюджете поселения в отчетном финансовом году</v>
      </c>
      <c r="C15" s="122" t="s">
        <v>71</v>
      </c>
      <c r="D15" s="123">
        <f t="shared" ref="D15:E19" si="2">F15</f>
        <v>2</v>
      </c>
      <c r="E15" s="123">
        <f t="shared" si="2"/>
        <v>12</v>
      </c>
      <c r="F15" s="123">
        <f t="shared" ref="F15:F21" si="3">MIN($H15:$S15)</f>
        <v>2</v>
      </c>
      <c r="G15" s="123">
        <f t="shared" ref="G15:G21" si="4">MAX($H15:$S15)</f>
        <v>12</v>
      </c>
      <c r="H15" s="123">
        <f>Данные!F19</f>
        <v>8</v>
      </c>
      <c r="I15" s="123">
        <f>Данные!G19</f>
        <v>6</v>
      </c>
      <c r="J15" s="123">
        <f>Данные!H19</f>
        <v>12</v>
      </c>
      <c r="K15" s="123">
        <f>Данные!I19</f>
        <v>7</v>
      </c>
      <c r="L15" s="123">
        <f>Данные!J19</f>
        <v>3</v>
      </c>
      <c r="M15" s="123">
        <f>Данные!K19</f>
        <v>3</v>
      </c>
      <c r="N15" s="123">
        <f>Данные!L19</f>
        <v>2</v>
      </c>
      <c r="O15" s="123">
        <f>Данные!M19</f>
        <v>8</v>
      </c>
      <c r="P15" s="123">
        <f>Данные!N19</f>
        <v>2</v>
      </c>
      <c r="Q15" s="123">
        <f>Данные!O19</f>
        <v>6</v>
      </c>
      <c r="R15" s="123">
        <f>Данные!P19</f>
        <v>3</v>
      </c>
      <c r="S15" s="123">
        <f>Данные!Q19</f>
        <v>9</v>
      </c>
    </row>
    <row r="16" spans="1:19" ht="15.75" hidden="1" outlineLevel="1" x14ac:dyDescent="0.25">
      <c r="A16" s="104" t="s">
        <v>16</v>
      </c>
      <c r="B16" s="60" t="str">
        <f>Данные!B20</f>
        <v>Утратил силу</v>
      </c>
      <c r="C16" s="60"/>
      <c r="D16" s="13">
        <f t="shared" si="2"/>
        <v>0</v>
      </c>
      <c r="E16" s="13">
        <f t="shared" si="2"/>
        <v>0</v>
      </c>
      <c r="F16" s="13">
        <f t="shared" si="3"/>
        <v>0</v>
      </c>
      <c r="G16" s="13">
        <f t="shared" si="4"/>
        <v>0</v>
      </c>
      <c r="H16" s="17">
        <f>Данные!F20</f>
        <v>0</v>
      </c>
      <c r="I16" s="17">
        <f>Данные!G20</f>
        <v>0</v>
      </c>
      <c r="J16" s="17">
        <f>Данные!H20</f>
        <v>0</v>
      </c>
      <c r="K16" s="17">
        <f>Данные!I20</f>
        <v>0</v>
      </c>
      <c r="L16" s="17">
        <f>Данные!J20</f>
        <v>0</v>
      </c>
      <c r="M16" s="17">
        <f>Данные!K20</f>
        <v>0</v>
      </c>
      <c r="N16" s="17">
        <f>Данные!L20</f>
        <v>0</v>
      </c>
      <c r="O16" s="17">
        <f>Данные!M20</f>
        <v>0</v>
      </c>
      <c r="P16" s="17">
        <f>Данные!N20</f>
        <v>0</v>
      </c>
      <c r="Q16" s="17">
        <f>Данные!O20</f>
        <v>0</v>
      </c>
      <c r="R16" s="17">
        <f>Данные!P20</f>
        <v>0</v>
      </c>
      <c r="S16" s="17">
        <f>Данные!Q20</f>
        <v>0</v>
      </c>
    </row>
    <row r="17" spans="1:19" ht="15.75" hidden="1" outlineLevel="1" x14ac:dyDescent="0.25">
      <c r="A17" s="104" t="s">
        <v>17</v>
      </c>
      <c r="B17" s="60" t="str">
        <f>Данные!B21</f>
        <v>Утратил силу</v>
      </c>
      <c r="C17" s="60"/>
      <c r="D17" s="13">
        <f t="shared" si="2"/>
        <v>0</v>
      </c>
      <c r="E17" s="13">
        <f t="shared" si="2"/>
        <v>0</v>
      </c>
      <c r="F17" s="13">
        <f t="shared" si="3"/>
        <v>0</v>
      </c>
      <c r="G17" s="13">
        <f t="shared" si="4"/>
        <v>0</v>
      </c>
      <c r="H17" s="17">
        <f>Данные!F21</f>
        <v>0</v>
      </c>
      <c r="I17" s="17">
        <f>Данные!G21</f>
        <v>0</v>
      </c>
      <c r="J17" s="17">
        <f>Данные!H21</f>
        <v>0</v>
      </c>
      <c r="K17" s="17">
        <f>Данные!I21</f>
        <v>0</v>
      </c>
      <c r="L17" s="17">
        <f>Данные!J21</f>
        <v>0</v>
      </c>
      <c r="M17" s="17">
        <f>Данные!K21</f>
        <v>0</v>
      </c>
      <c r="N17" s="17">
        <f>Данные!L21</f>
        <v>0</v>
      </c>
      <c r="O17" s="17">
        <f>Данные!M21</f>
        <v>0</v>
      </c>
      <c r="P17" s="17">
        <f>Данные!N21</f>
        <v>0</v>
      </c>
      <c r="Q17" s="17">
        <f>Данные!O21</f>
        <v>0</v>
      </c>
      <c r="R17" s="17">
        <f>Данные!P21</f>
        <v>0</v>
      </c>
      <c r="S17" s="17">
        <f>Данные!Q21</f>
        <v>0</v>
      </c>
    </row>
    <row r="18" spans="1:19" ht="94.5" collapsed="1" x14ac:dyDescent="0.25">
      <c r="A18" s="116" t="s">
        <v>16</v>
      </c>
      <c r="B18" s="121" t="str">
        <f>Данные!B22</f>
        <v>Случаи отвлечения остатков целевых средств Ханты-Мансийского района (далее – района) поселениями в отчетном финансовом году</v>
      </c>
      <c r="C18" s="122" t="s">
        <v>75</v>
      </c>
      <c r="D18" s="123">
        <f t="shared" si="2"/>
        <v>0</v>
      </c>
      <c r="E18" s="123">
        <f t="shared" si="2"/>
        <v>0</v>
      </c>
      <c r="F18" s="123">
        <f t="shared" si="3"/>
        <v>0</v>
      </c>
      <c r="G18" s="123">
        <f t="shared" si="4"/>
        <v>0</v>
      </c>
      <c r="H18" s="124">
        <f>Данные!F22</f>
        <v>0</v>
      </c>
      <c r="I18" s="124">
        <f>Данные!G22</f>
        <v>0</v>
      </c>
      <c r="J18" s="124">
        <f>Данные!H22</f>
        <v>0</v>
      </c>
      <c r="K18" s="124">
        <f>Данные!I22</f>
        <v>0</v>
      </c>
      <c r="L18" s="124">
        <f>Данные!J22</f>
        <v>0</v>
      </c>
      <c r="M18" s="124">
        <f>Данные!K22</f>
        <v>0</v>
      </c>
      <c r="N18" s="124">
        <f>Данные!L22</f>
        <v>0</v>
      </c>
      <c r="O18" s="124">
        <f>Данные!M22</f>
        <v>0</v>
      </c>
      <c r="P18" s="124">
        <f>Данные!N22</f>
        <v>0</v>
      </c>
      <c r="Q18" s="124">
        <f>Данные!O22</f>
        <v>0</v>
      </c>
      <c r="R18" s="124">
        <f>Данные!P22</f>
        <v>0</v>
      </c>
      <c r="S18" s="124">
        <f>Данные!Q22</f>
        <v>0</v>
      </c>
    </row>
    <row r="19" spans="1:19" ht="141.75" x14ac:dyDescent="0.25">
      <c r="A19" s="116" t="s">
        <v>17</v>
      </c>
      <c r="B19" s="121" t="str">
        <f>Данные!B23</f>
        <v>Отношение объема расходов бюджета поселения в IV квартале к среднему объему расходов за I - III кварталы (без учета расходов, осуществляемых за счет субсидий, субвенций и иных межбюджетных трансфертов, имеющих целевое назначение из бюджета района)</v>
      </c>
      <c r="C19" s="122" t="s">
        <v>39</v>
      </c>
      <c r="D19" s="119">
        <f t="shared" si="2"/>
        <v>0.68298221073555587</v>
      </c>
      <c r="E19" s="119">
        <f t="shared" si="2"/>
        <v>2.3627269226537577</v>
      </c>
      <c r="F19" s="119">
        <f t="shared" si="3"/>
        <v>0.68298221073555587</v>
      </c>
      <c r="G19" s="119">
        <f t="shared" si="4"/>
        <v>2.3627269226537577</v>
      </c>
      <c r="H19" s="125">
        <f>Данные!F23</f>
        <v>1.2714956510994098</v>
      </c>
      <c r="I19" s="125">
        <f>Данные!G23</f>
        <v>1.5741369534038219</v>
      </c>
      <c r="J19" s="125">
        <f>Данные!H23</f>
        <v>1.0931174794081624</v>
      </c>
      <c r="K19" s="125">
        <f>Данные!I23</f>
        <v>1.0570214815950258</v>
      </c>
      <c r="L19" s="125">
        <f>Данные!J23</f>
        <v>0.68298221073555587</v>
      </c>
      <c r="M19" s="125">
        <f>Данные!K23</f>
        <v>1.0082499147736079</v>
      </c>
      <c r="N19" s="125">
        <f>Данные!L23</f>
        <v>1.1497834896668393</v>
      </c>
      <c r="O19" s="125">
        <f>Данные!M23</f>
        <v>1.326355702138162</v>
      </c>
      <c r="P19" s="125">
        <f>Данные!N23</f>
        <v>0.82470386015550978</v>
      </c>
      <c r="Q19" s="125">
        <f>Данные!O23</f>
        <v>2.3627269226537577</v>
      </c>
      <c r="R19" s="125">
        <f>Данные!P23</f>
        <v>0.96192557146246949</v>
      </c>
      <c r="S19" s="125">
        <f>Данные!Q23</f>
        <v>1.1355817755348638</v>
      </c>
    </row>
    <row r="20" spans="1:19" ht="47.25" x14ac:dyDescent="0.25">
      <c r="A20" s="9" t="s">
        <v>18</v>
      </c>
      <c r="B20" s="23" t="str">
        <f>Данные!B30</f>
        <v>Отсутствие просроченной кредиторской задолженности бюджета поселения в отчетном финансовом году на отчетные даты</v>
      </c>
      <c r="C20" s="24" t="s">
        <v>78</v>
      </c>
      <c r="D20" s="37">
        <v>0</v>
      </c>
      <c r="E20" s="37">
        <v>1</v>
      </c>
      <c r="F20" s="5">
        <f t="shared" si="3"/>
        <v>1</v>
      </c>
      <c r="G20" s="5">
        <f t="shared" si="4"/>
        <v>1</v>
      </c>
      <c r="H20" s="5">
        <f>Данные!F30</f>
        <v>1</v>
      </c>
      <c r="I20" s="5">
        <f>Данные!G30</f>
        <v>1</v>
      </c>
      <c r="J20" s="5">
        <f>Данные!H30</f>
        <v>1</v>
      </c>
      <c r="K20" s="5">
        <f>Данные!I30</f>
        <v>1</v>
      </c>
      <c r="L20" s="5">
        <f>Данные!J30</f>
        <v>1</v>
      </c>
      <c r="M20" s="5">
        <f>Данные!K30</f>
        <v>1</v>
      </c>
      <c r="N20" s="5">
        <f>Данные!L30</f>
        <v>1</v>
      </c>
      <c r="O20" s="5">
        <f>Данные!M30</f>
        <v>1</v>
      </c>
      <c r="P20" s="5">
        <f>Данные!N30</f>
        <v>1</v>
      </c>
      <c r="Q20" s="5">
        <f>Данные!O30</f>
        <v>1</v>
      </c>
      <c r="R20" s="5">
        <f>Данные!P30</f>
        <v>1</v>
      </c>
      <c r="S20" s="5">
        <f>Данные!Q30</f>
        <v>1</v>
      </c>
    </row>
    <row r="21" spans="1:19" ht="47.25" x14ac:dyDescent="0.25">
      <c r="A21" s="9" t="s">
        <v>19</v>
      </c>
      <c r="B21" s="23" t="str">
        <f>Данные!B31</f>
        <v>Отсутствие просроченной кредиторской задолженности бюджета поселения по выплате заработной платы за счет средств местного бюджета</v>
      </c>
      <c r="C21" s="24" t="s">
        <v>51</v>
      </c>
      <c r="D21" s="37">
        <v>0</v>
      </c>
      <c r="E21" s="37">
        <v>1</v>
      </c>
      <c r="F21" s="5">
        <f t="shared" si="3"/>
        <v>1</v>
      </c>
      <c r="G21" s="5">
        <f t="shared" si="4"/>
        <v>1</v>
      </c>
      <c r="H21" s="5">
        <f>Данные!F31</f>
        <v>1</v>
      </c>
      <c r="I21" s="5">
        <f>Данные!G31</f>
        <v>1</v>
      </c>
      <c r="J21" s="5">
        <f>Данные!H31</f>
        <v>1</v>
      </c>
      <c r="K21" s="5">
        <f>Данные!I31</f>
        <v>1</v>
      </c>
      <c r="L21" s="5">
        <f>Данные!J31</f>
        <v>1</v>
      </c>
      <c r="M21" s="5">
        <f>Данные!K31</f>
        <v>1</v>
      </c>
      <c r="N21" s="5">
        <f>Данные!L31</f>
        <v>1</v>
      </c>
      <c r="O21" s="5">
        <f>Данные!M31</f>
        <v>1</v>
      </c>
      <c r="P21" s="5">
        <f>Данные!N31</f>
        <v>1</v>
      </c>
      <c r="Q21" s="5">
        <f>Данные!O31</f>
        <v>1</v>
      </c>
      <c r="R21" s="5">
        <f>Данные!P31</f>
        <v>1</v>
      </c>
      <c r="S21" s="5">
        <f>Данные!Q31</f>
        <v>1</v>
      </c>
    </row>
    <row r="22" spans="1:19" s="63" customFormat="1" ht="15.75" x14ac:dyDescent="0.25">
      <c r="A22" s="14"/>
      <c r="B22" s="18" t="s">
        <v>7</v>
      </c>
      <c r="C22" s="19"/>
      <c r="D22" s="147"/>
      <c r="E22" s="148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47.25" x14ac:dyDescent="0.25">
      <c r="A23" s="9" t="s">
        <v>20</v>
      </c>
      <c r="B23" s="23" t="str">
        <f>Данные!B33</f>
        <v>Отсутствие просроченной задолженности по долговым обязательствам</v>
      </c>
      <c r="C23" s="24" t="s">
        <v>53</v>
      </c>
      <c r="D23" s="37">
        <v>0</v>
      </c>
      <c r="E23" s="37">
        <v>1</v>
      </c>
      <c r="F23" s="5">
        <f>MIN($H23:$S23)</f>
        <v>1</v>
      </c>
      <c r="G23" s="5">
        <f>MAX($H23:$S23)</f>
        <v>1</v>
      </c>
      <c r="H23" s="5">
        <f>Данные!F33</f>
        <v>1</v>
      </c>
      <c r="I23" s="5">
        <f>Данные!G33</f>
        <v>1</v>
      </c>
      <c r="J23" s="5">
        <f>Данные!H33</f>
        <v>1</v>
      </c>
      <c r="K23" s="5">
        <f>Данные!I33</f>
        <v>1</v>
      </c>
      <c r="L23" s="5">
        <f>Данные!J33</f>
        <v>1</v>
      </c>
      <c r="M23" s="5">
        <f>Данные!K33</f>
        <v>1</v>
      </c>
      <c r="N23" s="5">
        <f>Данные!L33</f>
        <v>1</v>
      </c>
      <c r="O23" s="5">
        <f>Данные!M33</f>
        <v>1</v>
      </c>
      <c r="P23" s="5">
        <f>Данные!N33</f>
        <v>1</v>
      </c>
      <c r="Q23" s="5">
        <f>Данные!O33</f>
        <v>1</v>
      </c>
      <c r="R23" s="5">
        <f>Данные!P33</f>
        <v>1</v>
      </c>
      <c r="S23" s="5">
        <f>Данные!Q33</f>
        <v>1</v>
      </c>
    </row>
    <row r="24" spans="1:19" ht="63" x14ac:dyDescent="0.25">
      <c r="A24" s="9" t="s">
        <v>21</v>
      </c>
      <c r="B24" s="23" t="str">
        <f>Данные!B34</f>
        <v>Отсутствие выплат поселением по предоставленным муниципальным гарантиям в отчетном финансовом году</v>
      </c>
      <c r="C24" s="24" t="s">
        <v>56</v>
      </c>
      <c r="D24" s="37">
        <v>0</v>
      </c>
      <c r="E24" s="37">
        <v>1</v>
      </c>
      <c r="F24" s="5">
        <f>MIN($H24:$S24)</f>
        <v>1</v>
      </c>
      <c r="G24" s="5">
        <f>MAX($H24:$S24)</f>
        <v>1</v>
      </c>
      <c r="H24" s="5">
        <f>Данные!F34</f>
        <v>1</v>
      </c>
      <c r="I24" s="5">
        <f>Данные!G34</f>
        <v>1</v>
      </c>
      <c r="J24" s="5">
        <f>Данные!H34</f>
        <v>1</v>
      </c>
      <c r="K24" s="5">
        <f>Данные!I34</f>
        <v>1</v>
      </c>
      <c r="L24" s="5">
        <f>Данные!J34</f>
        <v>1</v>
      </c>
      <c r="M24" s="5">
        <f>Данные!K34</f>
        <v>1</v>
      </c>
      <c r="N24" s="5">
        <f>Данные!L34</f>
        <v>1</v>
      </c>
      <c r="O24" s="5">
        <f>Данные!M34</f>
        <v>1</v>
      </c>
      <c r="P24" s="5">
        <f>Данные!N34</f>
        <v>1</v>
      </c>
      <c r="Q24" s="5">
        <f>Данные!O34</f>
        <v>1</v>
      </c>
      <c r="R24" s="5">
        <f>Данные!P34</f>
        <v>1</v>
      </c>
      <c r="S24" s="5">
        <f>Данные!Q34</f>
        <v>1</v>
      </c>
    </row>
    <row r="25" spans="1:19" ht="141.75" x14ac:dyDescent="0.25">
      <c r="A25" s="116" t="s">
        <v>41</v>
      </c>
      <c r="B25" s="121" t="str">
        <f>Данные!B35</f>
        <v>Уровень долговой нагрузки на местный бюджет</v>
      </c>
      <c r="C25" s="122" t="s">
        <v>80</v>
      </c>
      <c r="D25" s="119">
        <f>F25</f>
        <v>0</v>
      </c>
      <c r="E25" s="119">
        <f>G25</f>
        <v>0</v>
      </c>
      <c r="F25" s="119">
        <f>MIN($H25:$S25)</f>
        <v>0</v>
      </c>
      <c r="G25" s="119">
        <f>MAX($H25:$S25)</f>
        <v>0</v>
      </c>
      <c r="H25" s="120">
        <f>Данные!F35</f>
        <v>0</v>
      </c>
      <c r="I25" s="120">
        <f>Данные!G35</f>
        <v>0</v>
      </c>
      <c r="J25" s="120">
        <f>Данные!H35</f>
        <v>0</v>
      </c>
      <c r="K25" s="120">
        <f>Данные!I35</f>
        <v>0</v>
      </c>
      <c r="L25" s="120">
        <f>Данные!J35</f>
        <v>0</v>
      </c>
      <c r="M25" s="120">
        <f>Данные!K35</f>
        <v>0</v>
      </c>
      <c r="N25" s="120">
        <f>Данные!L35</f>
        <v>0</v>
      </c>
      <c r="O25" s="120">
        <f>Данные!M35</f>
        <v>0</v>
      </c>
      <c r="P25" s="120">
        <f>Данные!N35</f>
        <v>0</v>
      </c>
      <c r="Q25" s="120">
        <f>Данные!O35</f>
        <v>0</v>
      </c>
      <c r="R25" s="120">
        <f>Данные!P35</f>
        <v>0</v>
      </c>
      <c r="S25" s="120">
        <f>Данные!Q35</f>
        <v>0</v>
      </c>
    </row>
    <row r="26" spans="1:19" s="62" customFormat="1" ht="31.5" x14ac:dyDescent="0.25">
      <c r="A26" s="6"/>
      <c r="B26" s="7" t="s">
        <v>61</v>
      </c>
      <c r="C26" s="7"/>
      <c r="D26" s="7"/>
      <c r="E26" s="7"/>
      <c r="F26" s="7"/>
      <c r="G26" s="7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126" x14ac:dyDescent="0.25">
      <c r="A27" s="107" t="s">
        <v>22</v>
      </c>
      <c r="B27" s="112" t="str">
        <f>Данные!B39</f>
        <v>Доля руководителей муниципальных учреждений поселения, для которых оплата труда определяется с учетом результатов достижения ими ключевых показателей эффективности профессиональной деятельности</v>
      </c>
      <c r="C27" s="113" t="s">
        <v>76</v>
      </c>
      <c r="D27" s="114">
        <f>F27</f>
        <v>0</v>
      </c>
      <c r="E27" s="114">
        <f>G27</f>
        <v>1</v>
      </c>
      <c r="F27" s="115">
        <f t="shared" ref="F27:F30" si="5">MIN($H27:$S27)</f>
        <v>0</v>
      </c>
      <c r="G27" s="115">
        <f t="shared" ref="G27:G30" si="6">MAX($H27:$S27)</f>
        <v>1</v>
      </c>
      <c r="H27" s="115">
        <f>IFERROR(Данные!F40/(Данные!F41),0)</f>
        <v>1</v>
      </c>
      <c r="I27" s="115">
        <f>IFERROR(Данные!G40/(Данные!G41),0)</f>
        <v>0</v>
      </c>
      <c r="J27" s="115">
        <f>IFERROR(Данные!H40/(Данные!H41),0)</f>
        <v>1</v>
      </c>
      <c r="K27" s="115">
        <f>IFERROR(Данные!I40/(Данные!I41),0)</f>
        <v>1</v>
      </c>
      <c r="L27" s="115">
        <f>IFERROR(Данные!J40/(Данные!J41),0)</f>
        <v>0</v>
      </c>
      <c r="M27" s="115">
        <f>IFERROR(Данные!K40/(Данные!K41),0)</f>
        <v>0</v>
      </c>
      <c r="N27" s="115">
        <f>IFERROR(Данные!L40/(Данные!L41),0)</f>
        <v>0</v>
      </c>
      <c r="O27" s="115">
        <f>IFERROR(Данные!M40/(Данные!M41),0)</f>
        <v>0</v>
      </c>
      <c r="P27" s="115">
        <f>IFERROR(Данные!N40/(Данные!N41),0)</f>
        <v>0</v>
      </c>
      <c r="Q27" s="115">
        <f>IFERROR(Данные!O40/(Данные!O41),0)</f>
        <v>0</v>
      </c>
      <c r="R27" s="115">
        <f>IFERROR(Данные!P40/(Данные!P41),0)</f>
        <v>0</v>
      </c>
      <c r="S27" s="115">
        <f>IFERROR(Данные!Q40/(Данные!Q41),0)</f>
        <v>1</v>
      </c>
    </row>
    <row r="28" spans="1:19" ht="47.25" x14ac:dyDescent="0.25">
      <c r="A28" s="9" t="s">
        <v>23</v>
      </c>
      <c r="B28" s="24" t="str">
        <f>Данные!B42</f>
        <v>Изучение мнения населения о качестве оказания муниципальных услуг (выполнения работ) в соответствии с установленным порядком</v>
      </c>
      <c r="C28" s="24" t="s">
        <v>45</v>
      </c>
      <c r="D28" s="37">
        <v>0</v>
      </c>
      <c r="E28" s="37">
        <v>1</v>
      </c>
      <c r="F28" s="5">
        <f t="shared" si="5"/>
        <v>0</v>
      </c>
      <c r="G28" s="5">
        <f t="shared" si="6"/>
        <v>1</v>
      </c>
      <c r="H28" s="36">
        <f>Данные!F42</f>
        <v>1</v>
      </c>
      <c r="I28" s="36">
        <f>Данные!G42</f>
        <v>0</v>
      </c>
      <c r="J28" s="36">
        <f>Данные!H42</f>
        <v>0</v>
      </c>
      <c r="K28" s="36">
        <f>Данные!I42</f>
        <v>0</v>
      </c>
      <c r="L28" s="36">
        <f>Данные!J42</f>
        <v>0</v>
      </c>
      <c r="M28" s="36">
        <f>Данные!K42</f>
        <v>0</v>
      </c>
      <c r="N28" s="36">
        <f>Данные!L42</f>
        <v>0</v>
      </c>
      <c r="O28" s="36">
        <f>Данные!M42</f>
        <v>0</v>
      </c>
      <c r="P28" s="36">
        <f>Данные!N42</f>
        <v>0</v>
      </c>
      <c r="Q28" s="36">
        <f>Данные!O42</f>
        <v>0</v>
      </c>
      <c r="R28" s="36">
        <f>Данные!P42</f>
        <v>0</v>
      </c>
      <c r="S28" s="36">
        <f>Данные!Q42</f>
        <v>0</v>
      </c>
    </row>
    <row r="29" spans="1:19" ht="15.75" hidden="1" outlineLevel="1" x14ac:dyDescent="0.25">
      <c r="A29" s="9" t="s">
        <v>24</v>
      </c>
      <c r="B29" s="24" t="str">
        <f>Данные!B43</f>
        <v>Утратил силу</v>
      </c>
      <c r="C29" s="24"/>
      <c r="D29" s="37">
        <v>0</v>
      </c>
      <c r="E29" s="37">
        <v>1</v>
      </c>
      <c r="F29" s="5">
        <f t="shared" si="5"/>
        <v>0</v>
      </c>
      <c r="G29" s="5">
        <f t="shared" si="6"/>
        <v>0</v>
      </c>
      <c r="H29" s="36">
        <f>Данные!F43</f>
        <v>0</v>
      </c>
      <c r="I29" s="36">
        <f>Данные!G43</f>
        <v>0</v>
      </c>
      <c r="J29" s="36">
        <f>Данные!H43</f>
        <v>0</v>
      </c>
      <c r="K29" s="36">
        <f>Данные!I43</f>
        <v>0</v>
      </c>
      <c r="L29" s="36">
        <f>Данные!J43</f>
        <v>0</v>
      </c>
      <c r="M29" s="36">
        <f>Данные!K43</f>
        <v>0</v>
      </c>
      <c r="N29" s="36">
        <f>Данные!L43</f>
        <v>0</v>
      </c>
      <c r="O29" s="36">
        <f>Данные!M43</f>
        <v>0</v>
      </c>
      <c r="P29" s="36">
        <f>Данные!N43</f>
        <v>0</v>
      </c>
      <c r="Q29" s="36">
        <f>Данные!O43</f>
        <v>0</v>
      </c>
      <c r="R29" s="36">
        <f>Данные!P43</f>
        <v>0</v>
      </c>
      <c r="S29" s="36">
        <f>Данные!Q43</f>
        <v>0</v>
      </c>
    </row>
    <row r="30" spans="1:19" ht="15.75" hidden="1" outlineLevel="1" x14ac:dyDescent="0.25">
      <c r="A30" s="9" t="s">
        <v>50</v>
      </c>
      <c r="B30" s="24" t="str">
        <f>Данные!B44</f>
        <v>Утратил силу</v>
      </c>
      <c r="C30" s="24"/>
      <c r="D30" s="13">
        <f>F30</f>
        <v>0</v>
      </c>
      <c r="E30" s="13">
        <f>G30</f>
        <v>0</v>
      </c>
      <c r="F30" s="5">
        <f t="shared" si="5"/>
        <v>0</v>
      </c>
      <c r="G30" s="13">
        <f t="shared" si="6"/>
        <v>0</v>
      </c>
      <c r="H30" s="17">
        <f>Данные!F44</f>
        <v>0</v>
      </c>
      <c r="I30" s="17">
        <f>Данные!G44</f>
        <v>0</v>
      </c>
      <c r="J30" s="17">
        <f>Данные!H44</f>
        <v>0</v>
      </c>
      <c r="K30" s="17">
        <f>Данные!I44</f>
        <v>0</v>
      </c>
      <c r="L30" s="17">
        <f>Данные!J44</f>
        <v>0</v>
      </c>
      <c r="M30" s="17">
        <f>Данные!K44</f>
        <v>0</v>
      </c>
      <c r="N30" s="17">
        <f>Данные!L44</f>
        <v>0</v>
      </c>
      <c r="O30" s="17">
        <f>Данные!M44</f>
        <v>0</v>
      </c>
      <c r="P30" s="17">
        <f>Данные!N44</f>
        <v>0</v>
      </c>
      <c r="Q30" s="17">
        <f>Данные!O44</f>
        <v>0</v>
      </c>
      <c r="R30" s="17">
        <f>Данные!P44</f>
        <v>0</v>
      </c>
      <c r="S30" s="17">
        <f>Данные!Q44</f>
        <v>0</v>
      </c>
    </row>
    <row r="31" spans="1:19" ht="15.75" collapsed="1" x14ac:dyDescent="0.25">
      <c r="A31" s="19"/>
      <c r="B31" s="146" t="s">
        <v>46</v>
      </c>
      <c r="C31" s="147"/>
      <c r="D31" s="147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</row>
    <row r="32" spans="1:19" ht="63" x14ac:dyDescent="0.25">
      <c r="A32" s="9" t="s">
        <v>25</v>
      </c>
      <c r="B32" s="24" t="str">
        <f>Данные!B47</f>
        <v>Ежемесячное размещение на официальном сайте органов местного самоуправления отчетов об исполнении бюджета поселения за отчетный финансовый год</v>
      </c>
      <c r="C32" s="24" t="s">
        <v>47</v>
      </c>
      <c r="D32" s="37">
        <v>0</v>
      </c>
      <c r="E32" s="37">
        <v>1</v>
      </c>
      <c r="F32" s="5">
        <f t="shared" ref="F32:F35" si="7">MIN($H32:$S32)</f>
        <v>1</v>
      </c>
      <c r="G32" s="5">
        <f t="shared" ref="G32:G35" si="8">MAX($H32:$S32)</f>
        <v>1</v>
      </c>
      <c r="H32" s="36">
        <f>Данные!F47</f>
        <v>1</v>
      </c>
      <c r="I32" s="36">
        <f>Данные!G47</f>
        <v>1</v>
      </c>
      <c r="J32" s="36">
        <f>Данные!H47</f>
        <v>1</v>
      </c>
      <c r="K32" s="36">
        <f>Данные!I47</f>
        <v>1</v>
      </c>
      <c r="L32" s="36">
        <f>Данные!J47</f>
        <v>1</v>
      </c>
      <c r="M32" s="36">
        <f>Данные!K47</f>
        <v>1</v>
      </c>
      <c r="N32" s="36">
        <f>Данные!L47</f>
        <v>1</v>
      </c>
      <c r="O32" s="36">
        <f>Данные!M47</f>
        <v>1</v>
      </c>
      <c r="P32" s="36">
        <f>Данные!N47</f>
        <v>1</v>
      </c>
      <c r="Q32" s="36">
        <f>Данные!O47</f>
        <v>1</v>
      </c>
      <c r="R32" s="36">
        <f>Данные!P47</f>
        <v>1</v>
      </c>
      <c r="S32" s="36">
        <f>Данные!Q47</f>
        <v>1</v>
      </c>
    </row>
    <row r="33" spans="1:19" ht="15.75" outlineLevel="1" x14ac:dyDescent="0.25">
      <c r="A33" s="9" t="s">
        <v>27</v>
      </c>
      <c r="B33" s="24" t="str">
        <f>Данные!B48</f>
        <v>Утратил силу</v>
      </c>
      <c r="C33" s="24"/>
      <c r="D33" s="37">
        <v>0</v>
      </c>
      <c r="E33" s="37">
        <v>1</v>
      </c>
      <c r="F33" s="5">
        <f t="shared" si="7"/>
        <v>0</v>
      </c>
      <c r="G33" s="5">
        <f t="shared" si="8"/>
        <v>0</v>
      </c>
      <c r="H33" s="36">
        <f>Данные!F48</f>
        <v>0</v>
      </c>
      <c r="I33" s="36">
        <f>Данные!G48</f>
        <v>0</v>
      </c>
      <c r="J33" s="36">
        <f>Данные!H48</f>
        <v>0</v>
      </c>
      <c r="K33" s="36">
        <f>Данные!I48</f>
        <v>0</v>
      </c>
      <c r="L33" s="36">
        <f>Данные!J48</f>
        <v>0</v>
      </c>
      <c r="M33" s="36">
        <f>Данные!K48</f>
        <v>0</v>
      </c>
      <c r="N33" s="36">
        <f>Данные!L48</f>
        <v>0</v>
      </c>
      <c r="O33" s="36">
        <f>Данные!M48</f>
        <v>0</v>
      </c>
      <c r="P33" s="36">
        <f>Данные!N48</f>
        <v>0</v>
      </c>
      <c r="Q33" s="36">
        <f>Данные!O48</f>
        <v>0</v>
      </c>
      <c r="R33" s="36">
        <f>Данные!P48</f>
        <v>0</v>
      </c>
      <c r="S33" s="36">
        <f>Данные!Q48</f>
        <v>0</v>
      </c>
    </row>
    <row r="34" spans="1:19" ht="15.75" outlineLevel="1" x14ac:dyDescent="0.25">
      <c r="A34" s="9" t="s">
        <v>35</v>
      </c>
      <c r="B34" s="24" t="str">
        <f>Данные!B49</f>
        <v>Утратил силу</v>
      </c>
      <c r="C34" s="24"/>
      <c r="D34" s="37">
        <v>0</v>
      </c>
      <c r="E34" s="37">
        <v>1</v>
      </c>
      <c r="F34" s="5">
        <f t="shared" si="7"/>
        <v>0</v>
      </c>
      <c r="G34" s="5">
        <f t="shared" si="8"/>
        <v>0</v>
      </c>
      <c r="H34" s="36">
        <f>Данные!F49</f>
        <v>0</v>
      </c>
      <c r="I34" s="36">
        <f>Данные!G49</f>
        <v>0</v>
      </c>
      <c r="J34" s="36">
        <f>Данные!H49</f>
        <v>0</v>
      </c>
      <c r="K34" s="36">
        <f>Данные!I49</f>
        <v>0</v>
      </c>
      <c r="L34" s="36">
        <f>Данные!J49</f>
        <v>0</v>
      </c>
      <c r="M34" s="36">
        <f>Данные!K49</f>
        <v>0</v>
      </c>
      <c r="N34" s="36">
        <f>Данные!L49</f>
        <v>0</v>
      </c>
      <c r="O34" s="36">
        <f>Данные!M49</f>
        <v>0</v>
      </c>
      <c r="P34" s="36">
        <f>Данные!N49</f>
        <v>0</v>
      </c>
      <c r="Q34" s="36">
        <f>Данные!O49</f>
        <v>0</v>
      </c>
      <c r="R34" s="36">
        <f>Данные!P49</f>
        <v>0</v>
      </c>
      <c r="S34" s="36">
        <f>Данные!Q49</f>
        <v>0</v>
      </c>
    </row>
    <row r="35" spans="1:19" ht="46.5" customHeight="1" x14ac:dyDescent="0.25">
      <c r="A35" s="9" t="s">
        <v>26</v>
      </c>
      <c r="B35" s="24" t="str">
        <f>Данные!B50</f>
        <v>Своевременность представления бюджетной отчетности в Комитет за отчетный финансовый год</v>
      </c>
      <c r="C35" s="24" t="s">
        <v>77</v>
      </c>
      <c r="D35" s="37">
        <v>0</v>
      </c>
      <c r="E35" s="37">
        <v>1</v>
      </c>
      <c r="F35" s="5">
        <f t="shared" si="7"/>
        <v>1</v>
      </c>
      <c r="G35" s="5">
        <f t="shared" si="8"/>
        <v>1</v>
      </c>
      <c r="H35" s="36">
        <f>Данные!F50</f>
        <v>1</v>
      </c>
      <c r="I35" s="36">
        <f>Данные!G50</f>
        <v>1</v>
      </c>
      <c r="J35" s="36">
        <f>Данные!H50</f>
        <v>1</v>
      </c>
      <c r="K35" s="36">
        <f>Данные!I50</f>
        <v>1</v>
      </c>
      <c r="L35" s="36">
        <f>Данные!J50</f>
        <v>1</v>
      </c>
      <c r="M35" s="36">
        <f>Данные!K50</f>
        <v>1</v>
      </c>
      <c r="N35" s="36">
        <f>Данные!L50</f>
        <v>1</v>
      </c>
      <c r="O35" s="36">
        <f>Данные!M50</f>
        <v>1</v>
      </c>
      <c r="P35" s="36">
        <f>Данные!N50</f>
        <v>1</v>
      </c>
      <c r="Q35" s="36">
        <f>Данные!O50</f>
        <v>1</v>
      </c>
      <c r="R35" s="36">
        <f>Данные!P50</f>
        <v>1</v>
      </c>
      <c r="S35" s="36">
        <f>Данные!Q50</f>
        <v>1</v>
      </c>
    </row>
    <row r="36" spans="1:19" ht="3" hidden="1" customHeight="1" outlineLevel="1" x14ac:dyDescent="0.25">
      <c r="A36" s="9" t="s">
        <v>59</v>
      </c>
      <c r="B36" s="24" t="e">
        <f>Данные!#REF!</f>
        <v>#REF!</v>
      </c>
      <c r="C36" s="24"/>
      <c r="D36" s="37">
        <v>0</v>
      </c>
      <c r="E36" s="37">
        <v>1</v>
      </c>
      <c r="F36" s="36" t="e">
        <f>MIN($H36:$S36)</f>
        <v>#REF!</v>
      </c>
      <c r="G36" s="36" t="e">
        <f>MAX($H36:$S36)</f>
        <v>#REF!</v>
      </c>
      <c r="H36" s="36" t="e">
        <f>Данные!#REF!</f>
        <v>#REF!</v>
      </c>
      <c r="I36" s="36" t="e">
        <f>Данные!#REF!</f>
        <v>#REF!</v>
      </c>
      <c r="J36" s="36" t="e">
        <f>Данные!#REF!</f>
        <v>#REF!</v>
      </c>
      <c r="K36" s="36" t="e">
        <f>Данные!#REF!</f>
        <v>#REF!</v>
      </c>
      <c r="L36" s="36" t="e">
        <f>Данные!#REF!</f>
        <v>#REF!</v>
      </c>
      <c r="M36" s="36" t="e">
        <f>Данные!#REF!</f>
        <v>#REF!</v>
      </c>
      <c r="N36" s="36" t="e">
        <f>Данные!#REF!</f>
        <v>#REF!</v>
      </c>
      <c r="O36" s="36" t="e">
        <f>Данные!#REF!</f>
        <v>#REF!</v>
      </c>
      <c r="P36" s="36" t="e">
        <f>Данные!#REF!</f>
        <v>#REF!</v>
      </c>
      <c r="Q36" s="36" t="e">
        <f>Данные!#REF!</f>
        <v>#REF!</v>
      </c>
      <c r="R36" s="36" t="e">
        <f>Данные!#REF!</f>
        <v>#REF!</v>
      </c>
      <c r="S36" s="36" t="e">
        <f>Данные!#REF!</f>
        <v>#REF!</v>
      </c>
    </row>
    <row r="37" spans="1:19" ht="15.75" collapsed="1" x14ac:dyDescent="0.25">
      <c r="A37" s="39"/>
      <c r="B37" s="215" t="s">
        <v>69</v>
      </c>
      <c r="C37" s="216"/>
      <c r="D37" s="216"/>
      <c r="E37" s="216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</row>
    <row r="38" spans="1:19" ht="157.5" x14ac:dyDescent="0.25">
      <c r="A38" s="9" t="s">
        <v>68</v>
      </c>
      <c r="B38" s="24" t="str">
        <f>Данные!B52</f>
        <v>Достижение поселением целевого значения показателя по средней заработной плате работников муниципальных учреждений культуры в соответствии с целевым значением, установленным Департаментом культуры автономного округа для  Ханты-Мансийского района (с учетом муниципальной специфики), в целях реализации Плана мероприятий ("дорожной карты") "Изменения в отраслях социальной сферы, направленные на повышение эффективности сферы культуры в Ханты-Мансийском районе</v>
      </c>
      <c r="C38" s="24" t="s">
        <v>70</v>
      </c>
      <c r="D38" s="37">
        <v>0</v>
      </c>
      <c r="E38" s="37">
        <v>1</v>
      </c>
      <c r="F38" s="5">
        <f>MIN($H38:$S38)</f>
        <v>0</v>
      </c>
      <c r="G38" s="5">
        <f>MAX($H38:$S38)</f>
        <v>1</v>
      </c>
      <c r="H38" s="36">
        <f>Данные!F52</f>
        <v>1</v>
      </c>
      <c r="I38" s="36">
        <f>Данные!G52</f>
        <v>1</v>
      </c>
      <c r="J38" s="36">
        <f>Данные!H52</f>
        <v>1</v>
      </c>
      <c r="K38" s="36">
        <f>Данные!I52</f>
        <v>1</v>
      </c>
      <c r="L38" s="36">
        <f>Данные!J52</f>
        <v>0</v>
      </c>
      <c r="M38" s="36">
        <f>Данные!K52</f>
        <v>1</v>
      </c>
      <c r="N38" s="36">
        <f>Данные!L52</f>
        <v>1</v>
      </c>
      <c r="O38" s="36">
        <f>Данные!M52</f>
        <v>1</v>
      </c>
      <c r="P38" s="36">
        <f>Данные!N52</f>
        <v>1</v>
      </c>
      <c r="Q38" s="36">
        <f>Данные!O52</f>
        <v>0</v>
      </c>
      <c r="R38" s="36">
        <f>Данные!P52</f>
        <v>0</v>
      </c>
      <c r="S38" s="36">
        <f>Данные!Q52</f>
        <v>1</v>
      </c>
    </row>
  </sheetData>
  <autoFilter ref="A7:S38"/>
  <customSheetViews>
    <customSheetView guid="{147A8583-3101-4745-816E-6D404CE92D5B}" scale="80" showPageBreaks="1" showAutoFilter="1" hiddenRows="1">
      <pane xSplit="2" ySplit="7" topLeftCell="C8" activePane="bottomRight" state="frozen"/>
      <selection pane="bottomRight" activeCell="C4" sqref="C4"/>
      <pageMargins left="0.15748031496062992" right="0.15748031496062992" top="0.27559055118110237" bottom="0.23622047244094491" header="0.15748031496062992" footer="0.15748031496062992"/>
      <pageSetup paperSize="8" scale="70" orientation="landscape" r:id="rId1"/>
      <autoFilter ref="A7:AC45"/>
    </customSheetView>
    <customSheetView guid="{8ABC692A-193F-4EA9-A7E8-F3C636A6C39C}" scale="80" showPageBreaks="1" showAutoFilter="1" hiddenRows="1">
      <pane xSplit="2" ySplit="7" topLeftCell="F8" activePane="bottomRight" state="frozen"/>
      <selection pane="bottomRight" activeCell="N33" sqref="N33"/>
      <pageMargins left="0.15748031496062992" right="0.15748031496062992" top="0.27559055118110237" bottom="0.23622047244094491" header="0.15748031496062992" footer="0.15748031496062992"/>
      <pageSetup paperSize="8" scale="70" orientation="landscape" r:id="rId2"/>
      <autoFilter ref="A7:AC45"/>
    </customSheetView>
  </customSheetViews>
  <mergeCells count="2">
    <mergeCell ref="C3:Q3"/>
    <mergeCell ref="B37:E37"/>
  </mergeCells>
  <pageMargins left="0.15748031496062992" right="0.15748031496062992" top="0.27559055118110237" bottom="0.15748031496062992" header="0.15748031496062992" footer="0.15748031496062992"/>
  <pageSetup paperSize="8" scale="42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GU80"/>
  <sheetViews>
    <sheetView topLeftCell="B1" zoomScale="85" zoomScaleNormal="85" workbookViewId="0">
      <pane xSplit="2" ySplit="5" topLeftCell="D36" activePane="bottomRight" state="frozen"/>
      <selection activeCell="B1" sqref="B1"/>
      <selection pane="topRight" activeCell="D1" sqref="D1"/>
      <selection pane="bottomLeft" activeCell="B6" sqref="B6"/>
      <selection pane="bottomRight" activeCell="F42" sqref="F42"/>
    </sheetView>
  </sheetViews>
  <sheetFormatPr defaultColWidth="9.140625" defaultRowHeight="15" outlineLevelRow="2" x14ac:dyDescent="0.25"/>
  <cols>
    <col min="1" max="1" width="6.42578125" style="25" hidden="1" customWidth="1"/>
    <col min="2" max="2" width="61.7109375" style="25" customWidth="1"/>
    <col min="3" max="3" width="12.42578125" style="41" customWidth="1"/>
    <col min="4" max="5" width="12" style="25" customWidth="1"/>
    <col min="6" max="6" width="12.85546875" style="42" customWidth="1"/>
    <col min="7" max="7" width="13.28515625" style="42" customWidth="1"/>
    <col min="8" max="12" width="12" style="42" customWidth="1"/>
    <col min="13" max="13" width="12.85546875" style="42" customWidth="1"/>
    <col min="14" max="14" width="13.5703125" style="42" customWidth="1"/>
    <col min="15" max="15" width="13" style="42" customWidth="1"/>
    <col min="16" max="17" width="12" style="42" customWidth="1"/>
    <col min="18" max="18" width="28" style="42" customWidth="1"/>
    <col min="19" max="19" width="15" style="25" customWidth="1"/>
    <col min="20" max="20" width="12.85546875" style="25" bestFit="1" customWidth="1"/>
    <col min="21" max="16384" width="9.140625" style="25"/>
  </cols>
  <sheetData>
    <row r="1" spans="1:20" ht="15" customHeight="1" x14ac:dyDescent="0.25">
      <c r="Q1" s="43" t="s">
        <v>48</v>
      </c>
      <c r="R1" s="43"/>
    </row>
    <row r="2" spans="1:20" ht="57.75" customHeight="1" x14ac:dyDescent="0.3">
      <c r="F2" s="218" t="s">
        <v>149</v>
      </c>
      <c r="G2" s="218"/>
      <c r="H2" s="218"/>
      <c r="I2" s="218"/>
      <c r="J2" s="218"/>
      <c r="K2" s="218"/>
      <c r="L2" s="218"/>
      <c r="M2" s="218"/>
      <c r="N2" s="44"/>
      <c r="O2" s="44"/>
      <c r="P2" s="44"/>
      <c r="Q2" s="44"/>
      <c r="R2" s="44"/>
    </row>
    <row r="3" spans="1:20" ht="9.75" customHeight="1" x14ac:dyDescent="0.25">
      <c r="C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0" s="49" customFormat="1" ht="47.25" x14ac:dyDescent="0.25">
      <c r="A4" s="46"/>
      <c r="B4" s="47" t="s">
        <v>36</v>
      </c>
      <c r="C4" s="47" t="s">
        <v>37</v>
      </c>
      <c r="D4" s="48" t="s">
        <v>8</v>
      </c>
      <c r="E4" s="48" t="s">
        <v>9</v>
      </c>
      <c r="F4" s="178" t="s">
        <v>107</v>
      </c>
      <c r="G4" s="178" t="s">
        <v>108</v>
      </c>
      <c r="H4" s="178" t="s">
        <v>109</v>
      </c>
      <c r="I4" s="178" t="s">
        <v>110</v>
      </c>
      <c r="J4" s="178" t="s">
        <v>111</v>
      </c>
      <c r="K4" s="178" t="s">
        <v>112</v>
      </c>
      <c r="L4" s="179" t="s">
        <v>113</v>
      </c>
      <c r="M4" s="178" t="s">
        <v>114</v>
      </c>
      <c r="N4" s="178" t="s">
        <v>115</v>
      </c>
      <c r="O4" s="178" t="s">
        <v>116</v>
      </c>
      <c r="P4" s="178" t="s">
        <v>117</v>
      </c>
      <c r="Q4" s="178" t="s">
        <v>118</v>
      </c>
      <c r="R4" s="48"/>
    </row>
    <row r="5" spans="1:20" s="49" customFormat="1" ht="15.75" x14ac:dyDescent="0.25">
      <c r="A5" s="46"/>
      <c r="B5" s="50" t="s">
        <v>5</v>
      </c>
      <c r="C5" s="67"/>
      <c r="D5" s="50"/>
      <c r="E5" s="50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0" outlineLevel="2" x14ac:dyDescent="0.25">
      <c r="A6" s="34">
        <v>1</v>
      </c>
      <c r="B6" s="35" t="s">
        <v>73</v>
      </c>
      <c r="C6" s="157" t="s">
        <v>10</v>
      </c>
      <c r="D6" s="159">
        <f>MIN(F6:Q6)</f>
        <v>0</v>
      </c>
      <c r="E6" s="159">
        <f>MAX(F6:Q6)</f>
        <v>0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20" ht="30" outlineLevel="1" x14ac:dyDescent="0.25">
      <c r="A7" s="34">
        <v>3</v>
      </c>
      <c r="B7" s="35" t="s">
        <v>58</v>
      </c>
      <c r="C7" s="157" t="s">
        <v>82</v>
      </c>
      <c r="D7" s="159">
        <f>MIN(F7:Q7)</f>
        <v>1</v>
      </c>
      <c r="E7" s="159">
        <f>MAX(F7:Q7)</f>
        <v>1</v>
      </c>
      <c r="F7" s="199">
        <v>1</v>
      </c>
      <c r="G7" s="199">
        <v>1</v>
      </c>
      <c r="H7" s="199">
        <v>1</v>
      </c>
      <c r="I7" s="199">
        <v>1</v>
      </c>
      <c r="J7" s="199">
        <v>1</v>
      </c>
      <c r="K7" s="199">
        <v>1</v>
      </c>
      <c r="L7" s="199">
        <v>1</v>
      </c>
      <c r="M7" s="199">
        <v>1</v>
      </c>
      <c r="N7" s="199">
        <v>1</v>
      </c>
      <c r="O7" s="199">
        <v>1</v>
      </c>
      <c r="P7" s="199">
        <v>1</v>
      </c>
      <c r="Q7" s="199">
        <v>1</v>
      </c>
      <c r="R7" s="185" t="s">
        <v>144</v>
      </c>
      <c r="S7" s="170"/>
      <c r="T7" s="132" t="s">
        <v>150</v>
      </c>
    </row>
    <row r="8" spans="1:20" ht="45.75" customHeight="1" outlineLevel="1" x14ac:dyDescent="0.25">
      <c r="A8" s="34"/>
      <c r="B8" s="69" t="s">
        <v>81</v>
      </c>
      <c r="C8" s="157" t="s">
        <v>83</v>
      </c>
      <c r="D8" s="158">
        <f>MIN(F8:Q8)</f>
        <v>3.5077882630424914E-3</v>
      </c>
      <c r="E8" s="158">
        <f>MAX(F8:Q8)</f>
        <v>1.1060712231344456</v>
      </c>
      <c r="F8" s="200">
        <f>ABS(Данные!F11+Данные!F12-Данные!F9-Данные!F10)/(Данные!F9+Данные!F10)</f>
        <v>3.5077882630424914E-3</v>
      </c>
      <c r="G8" s="200">
        <f>ABS(Данные!G11+Данные!G12-Данные!G9-Данные!G10)/(Данные!G9+Данные!G10)</f>
        <v>0.55414833654110529</v>
      </c>
      <c r="H8" s="200">
        <f>ABS(Данные!H11+Данные!H12-Данные!H9-Данные!H10)/(Данные!H9+Данные!H10)</f>
        <v>1.1060712231344456</v>
      </c>
      <c r="I8" s="200">
        <f>ABS(Данные!I11+Данные!I12-Данные!I9-Данные!I10)/(Данные!I9+Данные!I10)</f>
        <v>9.8579576191285795E-2</v>
      </c>
      <c r="J8" s="200">
        <f>ABS(Данные!J11+Данные!J12-Данные!J9-Данные!J10)/(Данные!J9+Данные!J10)</f>
        <v>0.80629476286717805</v>
      </c>
      <c r="K8" s="200">
        <f>ABS(Данные!K11+Данные!K12-Данные!K9-Данные!K10)/(Данные!K9+Данные!K10)</f>
        <v>0.62316365736671642</v>
      </c>
      <c r="L8" s="200">
        <f>ABS(Данные!L11+Данные!L12-Данные!L9-Данные!L10)/(Данные!L9+Данные!L10)</f>
        <v>0.89677904610211512</v>
      </c>
      <c r="M8" s="200">
        <f>ABS(Данные!M11+Данные!M12-Данные!M9-Данные!M10)/(Данные!M9+Данные!M10)</f>
        <v>0.27782481965771605</v>
      </c>
      <c r="N8" s="200">
        <f>ABS(Данные!N11+Данные!N12-Данные!N9-Данные!N10)/(Данные!N9+Данные!N10)</f>
        <v>0.24254995620051895</v>
      </c>
      <c r="O8" s="200">
        <f>ABS(Данные!O11+Данные!O12-Данные!O9-Данные!O10)/(Данные!O9+Данные!O10)</f>
        <v>0.72485987008140973</v>
      </c>
      <c r="P8" s="200">
        <f>ABS(Данные!P11+Данные!P12-Данные!P9-Данные!P10)/(Данные!P9+Данные!P10)</f>
        <v>0.43017199612403095</v>
      </c>
      <c r="Q8" s="200">
        <f>ABS(Данные!Q11+Данные!Q12-Данные!Q9-Данные!Q10)/(Данные!Q9+Данные!Q10)</f>
        <v>0.29136002661012034</v>
      </c>
      <c r="R8" s="150"/>
    </row>
    <row r="9" spans="1:20" ht="28.5" customHeight="1" outlineLevel="1" x14ac:dyDescent="0.25">
      <c r="A9" s="33">
        <v>7</v>
      </c>
      <c r="B9" s="32" t="s">
        <v>122</v>
      </c>
      <c r="C9" s="156" t="s">
        <v>11</v>
      </c>
      <c r="D9" s="160"/>
      <c r="E9" s="160"/>
      <c r="F9" s="184">
        <v>32754.7</v>
      </c>
      <c r="G9" s="184">
        <v>5494</v>
      </c>
      <c r="H9" s="184">
        <v>9214.5</v>
      </c>
      <c r="I9" s="184">
        <v>11927.9</v>
      </c>
      <c r="J9" s="184">
        <v>50543</v>
      </c>
      <c r="K9" s="184">
        <v>11312.3</v>
      </c>
      <c r="L9" s="184">
        <v>4452</v>
      </c>
      <c r="M9" s="184">
        <v>11438</v>
      </c>
      <c r="N9" s="184">
        <v>5187.1000000000004</v>
      </c>
      <c r="O9" s="184">
        <v>24499.200000000001</v>
      </c>
      <c r="P9" s="184">
        <v>1546.2</v>
      </c>
      <c r="Q9" s="184">
        <v>4180.2</v>
      </c>
      <c r="R9" s="161" t="s">
        <v>119</v>
      </c>
      <c r="S9" s="132"/>
      <c r="T9" s="132" t="s">
        <v>150</v>
      </c>
    </row>
    <row r="10" spans="1:20" ht="28.5" customHeight="1" outlineLevel="1" x14ac:dyDescent="0.25">
      <c r="A10" s="33">
        <v>8</v>
      </c>
      <c r="B10" s="32" t="s">
        <v>123</v>
      </c>
      <c r="C10" s="156" t="s">
        <v>11</v>
      </c>
      <c r="D10" s="160"/>
      <c r="E10" s="160"/>
      <c r="F10" s="184">
        <v>10406.4</v>
      </c>
      <c r="G10" s="184">
        <v>325.2</v>
      </c>
      <c r="H10" s="184">
        <v>347</v>
      </c>
      <c r="I10" s="184">
        <v>1011.9</v>
      </c>
      <c r="J10" s="184">
        <v>420</v>
      </c>
      <c r="K10" s="184">
        <v>634</v>
      </c>
      <c r="L10" s="184">
        <v>68.400000000000006</v>
      </c>
      <c r="M10" s="184">
        <v>844.2</v>
      </c>
      <c r="N10" s="184">
        <v>863.2</v>
      </c>
      <c r="O10" s="184">
        <v>424.1</v>
      </c>
      <c r="P10" s="184">
        <v>105</v>
      </c>
      <c r="Q10" s="184">
        <v>630</v>
      </c>
      <c r="R10" s="161" t="s">
        <v>119</v>
      </c>
      <c r="S10" s="132"/>
      <c r="T10" s="132" t="s">
        <v>150</v>
      </c>
    </row>
    <row r="11" spans="1:20" ht="25.5" outlineLevel="1" x14ac:dyDescent="0.25">
      <c r="A11" s="33">
        <v>11</v>
      </c>
      <c r="B11" s="32" t="s">
        <v>124</v>
      </c>
      <c r="C11" s="156" t="s">
        <v>11</v>
      </c>
      <c r="D11" s="160"/>
      <c r="E11" s="160"/>
      <c r="F11" s="184">
        <v>30269.3</v>
      </c>
      <c r="G11" s="184">
        <v>8445.9</v>
      </c>
      <c r="H11" s="184">
        <v>19068.900000000001</v>
      </c>
      <c r="I11" s="184">
        <v>12968.1</v>
      </c>
      <c r="J11" s="184">
        <v>9354.4</v>
      </c>
      <c r="K11" s="184">
        <v>18742.400000000001</v>
      </c>
      <c r="L11" s="184">
        <v>8441.6</v>
      </c>
      <c r="M11" s="184">
        <v>14452.1</v>
      </c>
      <c r="N11" s="184">
        <v>6599.6</v>
      </c>
      <c r="O11" s="184">
        <v>39184.1</v>
      </c>
      <c r="P11" s="184">
        <v>2031.9</v>
      </c>
      <c r="Q11" s="184">
        <v>5491.6</v>
      </c>
      <c r="R11" s="161" t="s">
        <v>119</v>
      </c>
      <c r="S11" s="132"/>
      <c r="T11" s="132" t="s">
        <v>150</v>
      </c>
    </row>
    <row r="12" spans="1:20" ht="25.5" outlineLevel="1" x14ac:dyDescent="0.25">
      <c r="A12" s="33">
        <v>12</v>
      </c>
      <c r="B12" s="32" t="s">
        <v>125</v>
      </c>
      <c r="C12" s="156" t="s">
        <v>11</v>
      </c>
      <c r="D12" s="160"/>
      <c r="E12" s="160"/>
      <c r="F12" s="184">
        <v>12740.4</v>
      </c>
      <c r="G12" s="184">
        <v>598</v>
      </c>
      <c r="H12" s="184">
        <v>1068.3</v>
      </c>
      <c r="I12" s="184">
        <v>1247.3</v>
      </c>
      <c r="J12" s="184">
        <v>517.4</v>
      </c>
      <c r="K12" s="184">
        <v>648.4</v>
      </c>
      <c r="L12" s="184">
        <v>132.6</v>
      </c>
      <c r="M12" s="184">
        <v>1242.4000000000001</v>
      </c>
      <c r="N12" s="184">
        <v>918.2</v>
      </c>
      <c r="O12" s="184">
        <v>3805.1</v>
      </c>
      <c r="P12" s="184">
        <v>329.6</v>
      </c>
      <c r="Q12" s="184">
        <v>720.1</v>
      </c>
      <c r="R12" s="161" t="s">
        <v>119</v>
      </c>
      <c r="S12" s="132"/>
      <c r="T12" s="132" t="s">
        <v>150</v>
      </c>
    </row>
    <row r="13" spans="1:20" ht="76.5" customHeight="1" outlineLevel="1" x14ac:dyDescent="0.25">
      <c r="A13" s="34">
        <v>2</v>
      </c>
      <c r="B13" s="35" t="s">
        <v>84</v>
      </c>
      <c r="C13" s="159" t="s">
        <v>85</v>
      </c>
      <c r="D13" s="159">
        <f>MIN(F13:Q13)</f>
        <v>1</v>
      </c>
      <c r="E13" s="159">
        <f>MAX(F13:Q13)</f>
        <v>1</v>
      </c>
      <c r="F13" s="159">
        <v>1</v>
      </c>
      <c r="G13" s="159">
        <v>1</v>
      </c>
      <c r="H13" s="159">
        <v>1</v>
      </c>
      <c r="I13" s="159">
        <v>1</v>
      </c>
      <c r="J13" s="159">
        <v>1</v>
      </c>
      <c r="K13" s="159">
        <v>1</v>
      </c>
      <c r="L13" s="159">
        <v>1</v>
      </c>
      <c r="M13" s="159">
        <v>1</v>
      </c>
      <c r="N13" s="159">
        <v>1</v>
      </c>
      <c r="O13" s="159">
        <v>1</v>
      </c>
      <c r="P13" s="159">
        <v>1</v>
      </c>
      <c r="Q13" s="159">
        <v>1</v>
      </c>
      <c r="R13" s="159" t="s">
        <v>119</v>
      </c>
      <c r="T13" s="132" t="s">
        <v>150</v>
      </c>
    </row>
    <row r="14" spans="1:20" ht="35.450000000000003" customHeight="1" outlineLevel="1" x14ac:dyDescent="0.25">
      <c r="A14" s="34">
        <v>4</v>
      </c>
      <c r="B14" s="35" t="s">
        <v>87</v>
      </c>
      <c r="C14" s="157" t="s">
        <v>86</v>
      </c>
      <c r="D14" s="158">
        <f>MIN(F14:Q14)</f>
        <v>83.606513782316284</v>
      </c>
      <c r="E14" s="158">
        <f>MAX(F14:Q14)</f>
        <v>100</v>
      </c>
      <c r="F14" s="158">
        <f>F15/F16*100</f>
        <v>85.20412595440763</v>
      </c>
      <c r="G14" s="158">
        <f t="shared" ref="G14:Q14" si="0">G15/G16*100</f>
        <v>98.694347676811418</v>
      </c>
      <c r="H14" s="158">
        <f t="shared" si="0"/>
        <v>92.218562595158943</v>
      </c>
      <c r="I14" s="158">
        <f t="shared" si="0"/>
        <v>100</v>
      </c>
      <c r="J14" s="158">
        <f>J15/J16*100</f>
        <v>83.606513782316284</v>
      </c>
      <c r="K14" s="158">
        <f t="shared" si="0"/>
        <v>100</v>
      </c>
      <c r="L14" s="158">
        <f t="shared" si="0"/>
        <v>93.04511485485537</v>
      </c>
      <c r="M14" s="158">
        <f t="shared" si="0"/>
        <v>92.148059435446811</v>
      </c>
      <c r="N14" s="158">
        <f t="shared" si="0"/>
        <v>89.296551873089925</v>
      </c>
      <c r="O14" s="158">
        <f t="shared" si="0"/>
        <v>89.627595436473698</v>
      </c>
      <c r="P14" s="158">
        <f t="shared" si="0"/>
        <v>99.384810432262725</v>
      </c>
      <c r="Q14" s="158">
        <f t="shared" si="0"/>
        <v>98.467206643469112</v>
      </c>
      <c r="R14" s="139"/>
    </row>
    <row r="15" spans="1:20" ht="25.5" outlineLevel="1" x14ac:dyDescent="0.25">
      <c r="A15" s="33"/>
      <c r="B15" s="32" t="s">
        <v>126</v>
      </c>
      <c r="C15" s="156" t="s">
        <v>13</v>
      </c>
      <c r="D15" s="140"/>
      <c r="E15" s="140"/>
      <c r="F15" s="201">
        <v>127506.1</v>
      </c>
      <c r="G15" s="201">
        <v>90262.1</v>
      </c>
      <c r="H15" s="201">
        <v>59357.4</v>
      </c>
      <c r="I15" s="201">
        <v>78785.100000000006</v>
      </c>
      <c r="J15" s="201">
        <v>34583.5</v>
      </c>
      <c r="K15" s="201">
        <v>25800.400000000001</v>
      </c>
      <c r="L15" s="201">
        <v>25311.9</v>
      </c>
      <c r="M15" s="201">
        <v>99255.9</v>
      </c>
      <c r="N15" s="201">
        <v>33075.800000000003</v>
      </c>
      <c r="O15" s="201">
        <v>94028.4</v>
      </c>
      <c r="P15" s="201">
        <v>16462.099999999999</v>
      </c>
      <c r="Q15" s="201">
        <v>33674.800000000003</v>
      </c>
      <c r="R15" s="155" t="s">
        <v>143</v>
      </c>
      <c r="S15" s="132"/>
      <c r="T15" s="132" t="s">
        <v>150</v>
      </c>
    </row>
    <row r="16" spans="1:20" ht="32.25" customHeight="1" outlineLevel="1" x14ac:dyDescent="0.25">
      <c r="A16" s="33"/>
      <c r="B16" s="32" t="s">
        <v>127</v>
      </c>
      <c r="C16" s="156" t="s">
        <v>13</v>
      </c>
      <c r="D16" s="140"/>
      <c r="E16" s="140"/>
      <c r="F16" s="164">
        <v>149647.79999999999</v>
      </c>
      <c r="G16" s="202">
        <v>91456.2</v>
      </c>
      <c r="H16" s="203">
        <v>64366</v>
      </c>
      <c r="I16" s="164">
        <v>78785.100000000006</v>
      </c>
      <c r="J16" s="164">
        <v>41364.6</v>
      </c>
      <c r="K16" s="164">
        <v>25800.400000000001</v>
      </c>
      <c r="L16" s="164">
        <v>27203.9</v>
      </c>
      <c r="M16" s="202">
        <v>107713.5</v>
      </c>
      <c r="N16" s="202">
        <v>37040.400000000001</v>
      </c>
      <c r="O16" s="202">
        <v>104910.1</v>
      </c>
      <c r="P16" s="202">
        <v>16564</v>
      </c>
      <c r="Q16" s="202">
        <v>34199</v>
      </c>
      <c r="R16" s="155" t="s">
        <v>143</v>
      </c>
      <c r="S16" s="132"/>
      <c r="T16" s="132" t="s">
        <v>150</v>
      </c>
    </row>
    <row r="17" spans="1:20" ht="82.15" customHeight="1" outlineLevel="1" x14ac:dyDescent="0.25">
      <c r="A17" s="34">
        <v>5</v>
      </c>
      <c r="B17" s="70" t="s">
        <v>89</v>
      </c>
      <c r="C17" s="157" t="s">
        <v>88</v>
      </c>
      <c r="D17" s="159">
        <f>MIN(F17:Q17)</f>
        <v>1</v>
      </c>
      <c r="E17" s="159">
        <f>MAX(F17:Q17)</f>
        <v>1</v>
      </c>
      <c r="F17" s="159">
        <v>1</v>
      </c>
      <c r="G17" s="159">
        <v>1</v>
      </c>
      <c r="H17" s="159">
        <v>1</v>
      </c>
      <c r="I17" s="159">
        <v>1</v>
      </c>
      <c r="J17" s="159">
        <v>1</v>
      </c>
      <c r="K17" s="159">
        <v>1</v>
      </c>
      <c r="L17" s="159">
        <v>1</v>
      </c>
      <c r="M17" s="159">
        <v>1</v>
      </c>
      <c r="N17" s="159">
        <v>1</v>
      </c>
      <c r="O17" s="159">
        <v>1</v>
      </c>
      <c r="P17" s="159">
        <v>1</v>
      </c>
      <c r="Q17" s="159">
        <v>1</v>
      </c>
      <c r="R17" s="159" t="s">
        <v>119</v>
      </c>
      <c r="T17" s="25" t="s">
        <v>150</v>
      </c>
    </row>
    <row r="18" spans="1:20" ht="15.75" x14ac:dyDescent="0.25">
      <c r="A18" s="34"/>
      <c r="B18" s="51" t="s">
        <v>6</v>
      </c>
      <c r="C18" s="151"/>
      <c r="D18" s="142"/>
      <c r="E18" s="142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52"/>
    </row>
    <row r="19" spans="1:20" ht="36" customHeight="1" outlineLevel="1" x14ac:dyDescent="0.25">
      <c r="A19" s="34">
        <v>6</v>
      </c>
      <c r="B19" s="35" t="s">
        <v>90</v>
      </c>
      <c r="C19" s="157" t="s">
        <v>15</v>
      </c>
      <c r="D19" s="159">
        <f>MIN(F19:Q19)</f>
        <v>2</v>
      </c>
      <c r="E19" s="159">
        <f>MAX(F19:Q19)</f>
        <v>12</v>
      </c>
      <c r="F19" s="197">
        <v>8</v>
      </c>
      <c r="G19" s="197">
        <v>6</v>
      </c>
      <c r="H19" s="197">
        <v>12</v>
      </c>
      <c r="I19" s="197">
        <v>7</v>
      </c>
      <c r="J19" s="197">
        <v>3</v>
      </c>
      <c r="K19" s="197">
        <v>3</v>
      </c>
      <c r="L19" s="197">
        <v>2</v>
      </c>
      <c r="M19" s="197">
        <v>8</v>
      </c>
      <c r="N19" s="197">
        <v>2</v>
      </c>
      <c r="O19" s="197">
        <v>6</v>
      </c>
      <c r="P19" s="197">
        <v>3</v>
      </c>
      <c r="Q19" s="197">
        <v>9</v>
      </c>
      <c r="R19" s="159" t="s">
        <v>144</v>
      </c>
      <c r="S19" s="170"/>
      <c r="T19" s="25" t="s">
        <v>150</v>
      </c>
    </row>
    <row r="20" spans="1:20" outlineLevel="2" x14ac:dyDescent="0.25">
      <c r="A20" s="34">
        <v>13</v>
      </c>
      <c r="B20" s="35" t="s">
        <v>73</v>
      </c>
      <c r="C20" s="157" t="s">
        <v>16</v>
      </c>
      <c r="D20" s="158">
        <f>MIN(F20:Q20)</f>
        <v>0</v>
      </c>
      <c r="E20" s="158">
        <f>MAX(F20:Q20)</f>
        <v>0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</row>
    <row r="21" spans="1:20" outlineLevel="2" x14ac:dyDescent="0.25">
      <c r="A21" s="34">
        <v>14</v>
      </c>
      <c r="B21" s="35" t="s">
        <v>73</v>
      </c>
      <c r="C21" s="157" t="s">
        <v>17</v>
      </c>
      <c r="D21" s="158">
        <f>MIN(F21:Q21)</f>
        <v>0</v>
      </c>
      <c r="E21" s="158">
        <f>MAX(F21:Q21)</f>
        <v>0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</row>
    <row r="22" spans="1:20" ht="31.5" customHeight="1" outlineLevel="1" x14ac:dyDescent="0.25">
      <c r="A22" s="34">
        <v>15</v>
      </c>
      <c r="B22" s="35" t="s">
        <v>91</v>
      </c>
      <c r="C22" s="157" t="s">
        <v>92</v>
      </c>
      <c r="D22" s="159">
        <f>MIN(F22:Q22)</f>
        <v>0</v>
      </c>
      <c r="E22" s="159">
        <f>MAX(F22:Q22)</f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 t="s">
        <v>120</v>
      </c>
      <c r="T22" s="25" t="s">
        <v>151</v>
      </c>
    </row>
    <row r="23" spans="1:20" ht="75" outlineLevel="1" x14ac:dyDescent="0.25">
      <c r="A23" s="34"/>
      <c r="B23" s="71" t="s">
        <v>93</v>
      </c>
      <c r="C23" s="157" t="s">
        <v>94</v>
      </c>
      <c r="D23" s="158">
        <f>MIN(F23:Q23)</f>
        <v>0.68298221073555587</v>
      </c>
      <c r="E23" s="158">
        <f>MAX(F23:Q23)</f>
        <v>2.3627269226537577</v>
      </c>
      <c r="F23" s="198">
        <f>IFERROR((Данные!F27-F24)/(Данные!F24/3),0)</f>
        <v>1.2714956510994098</v>
      </c>
      <c r="G23" s="198">
        <f>IFERROR((Данные!G27-G24)/(Данные!G24/3),0)</f>
        <v>1.5741369534038219</v>
      </c>
      <c r="H23" s="198">
        <f>IFERROR((Данные!H27-H24)/(Данные!H24/3),0)</f>
        <v>1.0931174794081624</v>
      </c>
      <c r="I23" s="198">
        <f>IFERROR((Данные!I27-I24)/(Данные!I24/3),0)</f>
        <v>1.0570214815950258</v>
      </c>
      <c r="J23" s="198">
        <f>IFERROR((Данные!J27-J24)/(Данные!J24/3),0)</f>
        <v>0.68298221073555587</v>
      </c>
      <c r="K23" s="198">
        <f>IFERROR((Данные!K27-K24)/(Данные!K24/3),0)</f>
        <v>1.0082499147736079</v>
      </c>
      <c r="L23" s="198">
        <f>IFERROR((Данные!L27-L24)/(Данные!L24/3),0)</f>
        <v>1.1497834896668393</v>
      </c>
      <c r="M23" s="198">
        <f>IFERROR((Данные!M27-M24)/(Данные!M24/3),0)</f>
        <v>1.326355702138162</v>
      </c>
      <c r="N23" s="198">
        <f>IFERROR((Данные!N27-N24)/(Данные!N24/3),0)</f>
        <v>0.82470386015550978</v>
      </c>
      <c r="O23" s="198">
        <f>IFERROR((Данные!O27-O24)/(Данные!O24/3),0)</f>
        <v>2.3627269226537577</v>
      </c>
      <c r="P23" s="198">
        <f>IFERROR((Данные!P27-P24)/(Данные!P24/3),0)</f>
        <v>0.96192557146246949</v>
      </c>
      <c r="Q23" s="198">
        <f>IFERROR((Данные!Q27-Q24)/(Данные!Q24/3),0)</f>
        <v>1.1355817755348638</v>
      </c>
      <c r="R23" s="153"/>
    </row>
    <row r="24" spans="1:20" ht="51" outlineLevel="1" x14ac:dyDescent="0.25">
      <c r="A24" s="33">
        <v>18</v>
      </c>
      <c r="B24" s="32" t="s">
        <v>136</v>
      </c>
      <c r="C24" s="156" t="s">
        <v>17</v>
      </c>
      <c r="D24" s="140"/>
      <c r="E24" s="141"/>
      <c r="F24" s="163">
        <f>F25-F26</f>
        <v>87401.400000000009</v>
      </c>
      <c r="G24" s="163">
        <f t="shared" ref="G24:Q24" si="1">G25-G26</f>
        <v>29981</v>
      </c>
      <c r="H24" s="163">
        <f t="shared" si="1"/>
        <v>34455.4</v>
      </c>
      <c r="I24" s="163">
        <f t="shared" si="1"/>
        <v>27400.2</v>
      </c>
      <c r="J24" s="163">
        <f t="shared" si="1"/>
        <v>25807.699999999997</v>
      </c>
      <c r="K24" s="163">
        <f t="shared" si="1"/>
        <v>16133.5</v>
      </c>
      <c r="L24" s="163">
        <f t="shared" si="1"/>
        <v>15842.2</v>
      </c>
      <c r="M24" s="163">
        <f t="shared" si="1"/>
        <v>53485.2</v>
      </c>
      <c r="N24" s="163">
        <f t="shared" si="1"/>
        <v>24667.399999999998</v>
      </c>
      <c r="O24" s="163">
        <f t="shared" si="1"/>
        <v>36356</v>
      </c>
      <c r="P24" s="163">
        <f t="shared" si="1"/>
        <v>10114.4</v>
      </c>
      <c r="Q24" s="163">
        <f t="shared" si="1"/>
        <v>22510.399999999998</v>
      </c>
      <c r="R24" s="164" t="s">
        <v>120</v>
      </c>
      <c r="S24" s="171"/>
      <c r="T24" s="29" t="s">
        <v>151</v>
      </c>
    </row>
    <row r="25" spans="1:20" ht="25.5" outlineLevel="1" x14ac:dyDescent="0.25">
      <c r="A25" s="33"/>
      <c r="B25" s="32" t="s">
        <v>128</v>
      </c>
      <c r="C25" s="156" t="s">
        <v>17</v>
      </c>
      <c r="D25" s="140"/>
      <c r="E25" s="141"/>
      <c r="F25" s="163">
        <v>102459.3</v>
      </c>
      <c r="G25" s="163">
        <v>45400.6</v>
      </c>
      <c r="H25" s="163">
        <v>48390.400000000001</v>
      </c>
      <c r="I25" s="163">
        <v>57869.9</v>
      </c>
      <c r="J25" s="163">
        <v>28508.6</v>
      </c>
      <c r="K25" s="163">
        <v>17864.2</v>
      </c>
      <c r="L25" s="163">
        <v>18527.900000000001</v>
      </c>
      <c r="M25" s="163">
        <v>66419.7</v>
      </c>
      <c r="N25" s="163">
        <v>27512.6</v>
      </c>
      <c r="O25" s="163">
        <v>53714</v>
      </c>
      <c r="P25" s="163">
        <v>11822.8</v>
      </c>
      <c r="Q25" s="163">
        <v>24041.3</v>
      </c>
      <c r="R25" s="163" t="s">
        <v>120</v>
      </c>
      <c r="S25" s="171"/>
      <c r="T25" s="171" t="s">
        <v>151</v>
      </c>
    </row>
    <row r="26" spans="1:20" ht="51" outlineLevel="1" x14ac:dyDescent="0.25">
      <c r="A26" s="33"/>
      <c r="B26" s="32" t="s">
        <v>137</v>
      </c>
      <c r="C26" s="156" t="s">
        <v>17</v>
      </c>
      <c r="D26" s="140"/>
      <c r="E26" s="141"/>
      <c r="F26" s="163">
        <v>15057.9</v>
      </c>
      <c r="G26" s="163">
        <v>15419.6</v>
      </c>
      <c r="H26" s="163">
        <v>13935</v>
      </c>
      <c r="I26" s="163">
        <v>30469.7</v>
      </c>
      <c r="J26" s="163">
        <v>2700.9</v>
      </c>
      <c r="K26" s="163">
        <v>1730.7</v>
      </c>
      <c r="L26" s="163">
        <v>2685.7</v>
      </c>
      <c r="M26" s="163">
        <v>12934.5</v>
      </c>
      <c r="N26" s="163">
        <v>2845.2</v>
      </c>
      <c r="O26" s="163">
        <v>17358</v>
      </c>
      <c r="P26" s="163">
        <v>1708.4</v>
      </c>
      <c r="Q26" s="163">
        <v>1530.9</v>
      </c>
      <c r="R26" s="163" t="s">
        <v>120</v>
      </c>
      <c r="S26" s="171"/>
      <c r="T26" s="171" t="s">
        <v>151</v>
      </c>
    </row>
    <row r="27" spans="1:20" ht="51" outlineLevel="1" x14ac:dyDescent="0.25">
      <c r="A27" s="33">
        <v>19</v>
      </c>
      <c r="B27" s="32" t="s">
        <v>138</v>
      </c>
      <c r="C27" s="156" t="s">
        <v>17</v>
      </c>
      <c r="D27" s="140"/>
      <c r="E27" s="141"/>
      <c r="F27" s="163">
        <f>F28-F29</f>
        <v>124444.9</v>
      </c>
      <c r="G27" s="163">
        <f t="shared" ref="G27:Q27" si="2">G28-G29</f>
        <v>45712.399999999994</v>
      </c>
      <c r="H27" s="163">
        <f t="shared" si="2"/>
        <v>47010</v>
      </c>
      <c r="I27" s="163">
        <f t="shared" si="2"/>
        <v>37054.400000000009</v>
      </c>
      <c r="J27" s="163">
        <f t="shared" si="2"/>
        <v>31683.1</v>
      </c>
      <c r="K27" s="163">
        <f t="shared" si="2"/>
        <v>21555.7</v>
      </c>
      <c r="L27" s="163">
        <f t="shared" si="2"/>
        <v>21913.9</v>
      </c>
      <c r="M27" s="163">
        <f t="shared" si="2"/>
        <v>77132</v>
      </c>
      <c r="N27" s="163">
        <f t="shared" si="2"/>
        <v>31448.500000000004</v>
      </c>
      <c r="O27" s="163">
        <f t="shared" si="2"/>
        <v>64989.100000000006</v>
      </c>
      <c r="P27" s="163">
        <f t="shared" si="2"/>
        <v>13357.5</v>
      </c>
      <c r="Q27" s="163">
        <f t="shared" si="2"/>
        <v>31031.199999999997</v>
      </c>
      <c r="R27" s="164" t="s">
        <v>120</v>
      </c>
      <c r="S27" s="171"/>
      <c r="T27" s="171" t="s">
        <v>151</v>
      </c>
    </row>
    <row r="28" spans="1:20" ht="15.75" outlineLevel="1" x14ac:dyDescent="0.25">
      <c r="A28" s="33"/>
      <c r="B28" s="32" t="s">
        <v>129</v>
      </c>
      <c r="C28" s="156" t="s">
        <v>17</v>
      </c>
      <c r="D28" s="140"/>
      <c r="E28" s="141"/>
      <c r="F28" s="163">
        <v>149647.79999999999</v>
      </c>
      <c r="G28" s="163">
        <v>91456.2</v>
      </c>
      <c r="H28" s="163">
        <v>64366</v>
      </c>
      <c r="I28" s="163">
        <v>78785.100000000006</v>
      </c>
      <c r="J28" s="163">
        <v>41364.6</v>
      </c>
      <c r="K28" s="163">
        <v>25800.400000000001</v>
      </c>
      <c r="L28" s="163">
        <v>27203.9</v>
      </c>
      <c r="M28" s="163">
        <v>107713.5</v>
      </c>
      <c r="N28" s="163">
        <v>37040.300000000003</v>
      </c>
      <c r="O28" s="163">
        <v>104910.1</v>
      </c>
      <c r="P28" s="163">
        <v>16564</v>
      </c>
      <c r="Q28" s="163">
        <v>34199.199999999997</v>
      </c>
      <c r="R28" s="163" t="s">
        <v>120</v>
      </c>
      <c r="S28" s="171"/>
      <c r="T28" s="171" t="s">
        <v>151</v>
      </c>
    </row>
    <row r="29" spans="1:20" ht="57" customHeight="1" outlineLevel="1" x14ac:dyDescent="0.25">
      <c r="A29" s="33"/>
      <c r="B29" s="32" t="s">
        <v>139</v>
      </c>
      <c r="C29" s="156" t="s">
        <v>17</v>
      </c>
      <c r="D29" s="140"/>
      <c r="E29" s="141"/>
      <c r="F29" s="163">
        <v>25202.9</v>
      </c>
      <c r="G29" s="163">
        <v>45743.8</v>
      </c>
      <c r="H29" s="163">
        <v>17356</v>
      </c>
      <c r="I29" s="163">
        <v>41730.699999999997</v>
      </c>
      <c r="J29" s="163">
        <v>9681.5</v>
      </c>
      <c r="K29" s="163">
        <v>4244.7</v>
      </c>
      <c r="L29" s="163">
        <v>5290</v>
      </c>
      <c r="M29" s="163">
        <v>30581.5</v>
      </c>
      <c r="N29" s="163">
        <v>5591.8</v>
      </c>
      <c r="O29" s="163">
        <v>39921</v>
      </c>
      <c r="P29" s="163">
        <v>3206.5</v>
      </c>
      <c r="Q29" s="163">
        <v>3168</v>
      </c>
      <c r="R29" s="164" t="s">
        <v>120</v>
      </c>
      <c r="S29" s="171"/>
      <c r="T29" s="29" t="s">
        <v>151</v>
      </c>
    </row>
    <row r="30" spans="1:20" ht="36" customHeight="1" outlineLevel="1" x14ac:dyDescent="0.25">
      <c r="A30" s="34">
        <v>21</v>
      </c>
      <c r="B30" s="35" t="s">
        <v>95</v>
      </c>
      <c r="C30" s="157" t="s">
        <v>96</v>
      </c>
      <c r="D30" s="159">
        <f>MIN(F30:Q30)</f>
        <v>1</v>
      </c>
      <c r="E30" s="159">
        <f>MAX(F30:Q30)</f>
        <v>1</v>
      </c>
      <c r="F30" s="159">
        <v>1</v>
      </c>
      <c r="G30" s="159">
        <v>1</v>
      </c>
      <c r="H30" s="159">
        <v>1</v>
      </c>
      <c r="I30" s="159">
        <v>1</v>
      </c>
      <c r="J30" s="159">
        <v>1</v>
      </c>
      <c r="K30" s="159">
        <v>1</v>
      </c>
      <c r="L30" s="159">
        <v>1</v>
      </c>
      <c r="M30" s="159">
        <v>1</v>
      </c>
      <c r="N30" s="159">
        <v>1</v>
      </c>
      <c r="O30" s="159">
        <v>1</v>
      </c>
      <c r="P30" s="159">
        <v>1</v>
      </c>
      <c r="Q30" s="159">
        <v>1</v>
      </c>
      <c r="R30" s="159" t="s">
        <v>120</v>
      </c>
      <c r="T30" s="25" t="s">
        <v>151</v>
      </c>
    </row>
    <row r="31" spans="1:20" ht="45" outlineLevel="1" x14ac:dyDescent="0.25">
      <c r="A31" s="33">
        <v>22</v>
      </c>
      <c r="B31" s="35" t="s">
        <v>97</v>
      </c>
      <c r="C31" s="157" t="s">
        <v>98</v>
      </c>
      <c r="D31" s="159">
        <f>MIN(F31:Q31)</f>
        <v>1</v>
      </c>
      <c r="E31" s="159">
        <f>MAX(F31:Q31)</f>
        <v>1</v>
      </c>
      <c r="F31" s="159">
        <v>1</v>
      </c>
      <c r="G31" s="159">
        <v>1</v>
      </c>
      <c r="H31" s="159">
        <v>1</v>
      </c>
      <c r="I31" s="159">
        <v>1</v>
      </c>
      <c r="J31" s="159">
        <v>1</v>
      </c>
      <c r="K31" s="159">
        <v>1</v>
      </c>
      <c r="L31" s="159">
        <v>1</v>
      </c>
      <c r="M31" s="159">
        <v>1</v>
      </c>
      <c r="N31" s="159">
        <v>1</v>
      </c>
      <c r="O31" s="159">
        <v>1</v>
      </c>
      <c r="P31" s="159">
        <v>1</v>
      </c>
      <c r="Q31" s="159">
        <v>1</v>
      </c>
      <c r="R31" s="159" t="s">
        <v>120</v>
      </c>
      <c r="T31" s="25" t="s">
        <v>151</v>
      </c>
    </row>
    <row r="32" spans="1:20" ht="15.75" x14ac:dyDescent="0.25">
      <c r="A32" s="33"/>
      <c r="B32" s="52" t="s">
        <v>7</v>
      </c>
      <c r="C32" s="151"/>
      <c r="D32" s="142"/>
      <c r="E32" s="142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43"/>
    </row>
    <row r="33" spans="1:203" ht="35.25" customHeight="1" outlineLevel="1" x14ac:dyDescent="0.25">
      <c r="A33" s="33">
        <v>26</v>
      </c>
      <c r="B33" s="35" t="s">
        <v>52</v>
      </c>
      <c r="C33" s="157" t="s">
        <v>20</v>
      </c>
      <c r="D33" s="159">
        <f>MIN(F33:Q33)</f>
        <v>1</v>
      </c>
      <c r="E33" s="159">
        <f>MAX(F33:Q33)</f>
        <v>1</v>
      </c>
      <c r="F33" s="159">
        <v>1</v>
      </c>
      <c r="G33" s="159">
        <v>1</v>
      </c>
      <c r="H33" s="159">
        <v>1</v>
      </c>
      <c r="I33" s="159">
        <v>1</v>
      </c>
      <c r="J33" s="159">
        <v>1</v>
      </c>
      <c r="K33" s="159">
        <v>1</v>
      </c>
      <c r="L33" s="159">
        <v>1</v>
      </c>
      <c r="M33" s="159">
        <v>1</v>
      </c>
      <c r="N33" s="159">
        <v>1</v>
      </c>
      <c r="O33" s="159">
        <v>1</v>
      </c>
      <c r="P33" s="159">
        <v>1</v>
      </c>
      <c r="Q33" s="159">
        <v>1</v>
      </c>
      <c r="R33" s="159" t="s">
        <v>119</v>
      </c>
      <c r="T33" s="25" t="s">
        <v>151</v>
      </c>
    </row>
    <row r="34" spans="1:203" ht="33" customHeight="1" outlineLevel="1" x14ac:dyDescent="0.25">
      <c r="A34" s="33"/>
      <c r="B34" s="35" t="s">
        <v>99</v>
      </c>
      <c r="C34" s="157" t="s">
        <v>21</v>
      </c>
      <c r="D34" s="159">
        <f>MIN(F34:Q34)</f>
        <v>1</v>
      </c>
      <c r="E34" s="159">
        <f>MAX(F34:Q34)</f>
        <v>1</v>
      </c>
      <c r="F34" s="159">
        <v>1</v>
      </c>
      <c r="G34" s="159">
        <v>1</v>
      </c>
      <c r="H34" s="159">
        <v>1</v>
      </c>
      <c r="I34" s="159">
        <v>1</v>
      </c>
      <c r="J34" s="159">
        <v>1</v>
      </c>
      <c r="K34" s="159">
        <v>1</v>
      </c>
      <c r="L34" s="159">
        <v>1</v>
      </c>
      <c r="M34" s="159">
        <v>1</v>
      </c>
      <c r="N34" s="159">
        <v>1</v>
      </c>
      <c r="O34" s="159">
        <v>1</v>
      </c>
      <c r="P34" s="159">
        <v>1</v>
      </c>
      <c r="Q34" s="159">
        <v>1</v>
      </c>
      <c r="R34" s="159" t="s">
        <v>119</v>
      </c>
      <c r="T34" s="25" t="s">
        <v>151</v>
      </c>
    </row>
    <row r="35" spans="1:203" ht="21.75" customHeight="1" outlineLevel="1" x14ac:dyDescent="0.25">
      <c r="A35" s="33"/>
      <c r="B35" s="35" t="s">
        <v>40</v>
      </c>
      <c r="C35" s="157" t="s">
        <v>41</v>
      </c>
      <c r="D35" s="158">
        <f>MIN(F35:Q35)</f>
        <v>0</v>
      </c>
      <c r="E35" s="158">
        <f>MAX(F35:Q35)</f>
        <v>0</v>
      </c>
      <c r="F35" s="158">
        <f>SUM(F36/F37)</f>
        <v>0</v>
      </c>
      <c r="G35" s="158">
        <f t="shared" ref="G35:P35" si="3">SUM(G36/G37)</f>
        <v>0</v>
      </c>
      <c r="H35" s="158">
        <f t="shared" si="3"/>
        <v>0</v>
      </c>
      <c r="I35" s="158">
        <f t="shared" si="3"/>
        <v>0</v>
      </c>
      <c r="J35" s="158">
        <f t="shared" si="3"/>
        <v>0</v>
      </c>
      <c r="K35" s="158">
        <f t="shared" si="3"/>
        <v>0</v>
      </c>
      <c r="L35" s="158">
        <f t="shared" si="3"/>
        <v>0</v>
      </c>
      <c r="M35" s="158">
        <f t="shared" si="3"/>
        <v>0</v>
      </c>
      <c r="N35" s="158">
        <f t="shared" si="3"/>
        <v>0</v>
      </c>
      <c r="O35" s="158">
        <f t="shared" si="3"/>
        <v>0</v>
      </c>
      <c r="P35" s="158">
        <f t="shared" si="3"/>
        <v>0</v>
      </c>
      <c r="Q35" s="158">
        <f>SUM(Q36/Q37)</f>
        <v>0</v>
      </c>
      <c r="R35" s="139"/>
    </row>
    <row r="36" spans="1:203" ht="51.75" customHeight="1" outlineLevel="1" x14ac:dyDescent="0.25">
      <c r="A36" s="33">
        <v>25</v>
      </c>
      <c r="B36" s="32" t="s">
        <v>130</v>
      </c>
      <c r="C36" s="156" t="s">
        <v>41</v>
      </c>
      <c r="D36" s="140"/>
      <c r="E36" s="140"/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 t="s">
        <v>119</v>
      </c>
      <c r="T36" s="25" t="s">
        <v>151</v>
      </c>
    </row>
    <row r="37" spans="1:203" ht="39.75" customHeight="1" outlineLevel="1" x14ac:dyDescent="0.25">
      <c r="A37" s="33"/>
      <c r="B37" s="32" t="s">
        <v>131</v>
      </c>
      <c r="C37" s="156" t="s">
        <v>41</v>
      </c>
      <c r="D37" s="140"/>
      <c r="E37" s="140"/>
      <c r="F37" s="162">
        <v>135048.20000000001</v>
      </c>
      <c r="G37" s="162">
        <v>82697</v>
      </c>
      <c r="H37" s="162">
        <v>62709</v>
      </c>
      <c r="I37" s="162">
        <v>78629.5</v>
      </c>
      <c r="J37" s="162">
        <v>45213.2</v>
      </c>
      <c r="K37" s="162">
        <v>39338.199999999997</v>
      </c>
      <c r="L37" s="162">
        <v>27478.799999999999</v>
      </c>
      <c r="M37" s="162">
        <v>95795.199999999997</v>
      </c>
      <c r="N37" s="162">
        <v>34825.1</v>
      </c>
      <c r="O37" s="162">
        <v>111574.5</v>
      </c>
      <c r="P37" s="162">
        <v>16434.5</v>
      </c>
      <c r="Q37" s="162">
        <v>39857.9</v>
      </c>
      <c r="R37" s="162" t="s">
        <v>119</v>
      </c>
      <c r="T37" s="25" t="s">
        <v>151</v>
      </c>
    </row>
    <row r="38" spans="1:203" s="54" customFormat="1" ht="15.75" x14ac:dyDescent="0.25">
      <c r="A38" s="53"/>
      <c r="B38" s="50" t="s">
        <v>61</v>
      </c>
      <c r="C38" s="151"/>
      <c r="D38" s="144"/>
      <c r="E38" s="144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4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</row>
    <row r="39" spans="1:203" ht="69.599999999999994" customHeight="1" outlineLevel="1" x14ac:dyDescent="0.25">
      <c r="A39" s="34">
        <v>27</v>
      </c>
      <c r="B39" s="35" t="s">
        <v>100</v>
      </c>
      <c r="C39" s="157" t="s">
        <v>22</v>
      </c>
      <c r="D39" s="158">
        <f>MIN(F39:Q39)</f>
        <v>0</v>
      </c>
      <c r="E39" s="158">
        <f>MAX(F39:Q39)</f>
        <v>1</v>
      </c>
      <c r="F39" s="158">
        <f>F40/F41</f>
        <v>1</v>
      </c>
      <c r="G39" s="158">
        <v>0</v>
      </c>
      <c r="H39" s="158">
        <v>0</v>
      </c>
      <c r="I39" s="158">
        <f t="shared" ref="I39:K39" si="4">I40/I41</f>
        <v>1</v>
      </c>
      <c r="J39" s="158">
        <v>0</v>
      </c>
      <c r="K39" s="158">
        <f t="shared" si="4"/>
        <v>0</v>
      </c>
      <c r="L39" s="158">
        <v>0</v>
      </c>
      <c r="M39" s="158">
        <v>0</v>
      </c>
      <c r="N39" s="158">
        <v>0</v>
      </c>
      <c r="O39" s="158">
        <v>0</v>
      </c>
      <c r="P39" s="158">
        <v>0</v>
      </c>
      <c r="Q39" s="158">
        <f>Q40/Q41</f>
        <v>1</v>
      </c>
      <c r="R39" s="158"/>
    </row>
    <row r="40" spans="1:203" ht="61.5" customHeight="1" outlineLevel="1" x14ac:dyDescent="0.25">
      <c r="A40" s="34"/>
      <c r="B40" s="38" t="s">
        <v>132</v>
      </c>
      <c r="C40" s="165" t="s">
        <v>22</v>
      </c>
      <c r="D40" s="160">
        <f>MIN(F40:Q40)</f>
        <v>0</v>
      </c>
      <c r="E40" s="160">
        <f>MAX(F40:Q40)</f>
        <v>2</v>
      </c>
      <c r="F40" s="190">
        <v>2</v>
      </c>
      <c r="G40" s="190">
        <v>0</v>
      </c>
      <c r="H40" s="190">
        <v>1</v>
      </c>
      <c r="I40" s="205">
        <v>1</v>
      </c>
      <c r="J40" s="190">
        <v>0</v>
      </c>
      <c r="K40" s="190">
        <v>0</v>
      </c>
      <c r="L40" s="190">
        <v>0</v>
      </c>
      <c r="M40" s="190">
        <v>0</v>
      </c>
      <c r="N40" s="190">
        <v>0</v>
      </c>
      <c r="O40" s="190">
        <v>0</v>
      </c>
      <c r="P40" s="190">
        <v>0</v>
      </c>
      <c r="Q40" s="205">
        <v>1</v>
      </c>
      <c r="R40" s="159" t="s">
        <v>145</v>
      </c>
      <c r="S40" s="170"/>
      <c r="T40" s="25" t="s">
        <v>150</v>
      </c>
    </row>
    <row r="41" spans="1:203" ht="45" customHeight="1" outlineLevel="1" x14ac:dyDescent="0.25">
      <c r="A41" s="34"/>
      <c r="B41" s="38" t="s">
        <v>133</v>
      </c>
      <c r="C41" s="165" t="s">
        <v>22</v>
      </c>
      <c r="D41" s="160">
        <f>MIN(F41:Q41)</f>
        <v>0</v>
      </c>
      <c r="E41" s="160">
        <f>MAX(F41:Q41)</f>
        <v>2</v>
      </c>
      <c r="F41" s="190">
        <v>2</v>
      </c>
      <c r="G41" s="205">
        <v>1</v>
      </c>
      <c r="H41" s="190">
        <v>1</v>
      </c>
      <c r="I41" s="190">
        <v>1</v>
      </c>
      <c r="J41" s="190">
        <v>0</v>
      </c>
      <c r="K41" s="190">
        <v>1</v>
      </c>
      <c r="L41" s="205">
        <v>1</v>
      </c>
      <c r="M41" s="190">
        <v>1</v>
      </c>
      <c r="N41" s="190">
        <v>1</v>
      </c>
      <c r="O41" s="205">
        <v>1</v>
      </c>
      <c r="P41" s="190">
        <v>1</v>
      </c>
      <c r="Q41" s="190">
        <v>1</v>
      </c>
      <c r="R41" s="159" t="s">
        <v>145</v>
      </c>
      <c r="S41" s="170"/>
      <c r="T41" s="25" t="s">
        <v>150</v>
      </c>
    </row>
    <row r="42" spans="1:203" ht="48.75" customHeight="1" outlineLevel="1" x14ac:dyDescent="0.25">
      <c r="A42" s="33">
        <v>32</v>
      </c>
      <c r="B42" s="35" t="s">
        <v>62</v>
      </c>
      <c r="C42" s="157" t="s">
        <v>101</v>
      </c>
      <c r="D42" s="159">
        <f>MIN(F42:Q42)</f>
        <v>0</v>
      </c>
      <c r="E42" s="159">
        <f>MAX(F42:Q42)</f>
        <v>1</v>
      </c>
      <c r="F42" s="197">
        <v>1</v>
      </c>
      <c r="G42" s="197">
        <v>0</v>
      </c>
      <c r="H42" s="197">
        <v>0</v>
      </c>
      <c r="I42" s="197">
        <v>0</v>
      </c>
      <c r="J42" s="197">
        <v>0</v>
      </c>
      <c r="K42" s="197">
        <v>0</v>
      </c>
      <c r="L42" s="197">
        <v>0</v>
      </c>
      <c r="M42" s="197">
        <v>0</v>
      </c>
      <c r="N42" s="197">
        <v>0</v>
      </c>
      <c r="O42" s="197">
        <v>0</v>
      </c>
      <c r="P42" s="197">
        <v>0</v>
      </c>
      <c r="Q42" s="197">
        <v>0</v>
      </c>
      <c r="R42" s="159" t="s">
        <v>145</v>
      </c>
      <c r="S42" s="170"/>
      <c r="T42" s="25" t="s">
        <v>150</v>
      </c>
    </row>
    <row r="43" spans="1:203" ht="15.75" outlineLevel="2" x14ac:dyDescent="0.25">
      <c r="A43" s="33"/>
      <c r="B43" s="35" t="s">
        <v>73</v>
      </c>
      <c r="C43" s="157" t="s">
        <v>24</v>
      </c>
      <c r="D43" s="166"/>
      <c r="E43" s="166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</row>
    <row r="44" spans="1:203" ht="15.75" outlineLevel="2" x14ac:dyDescent="0.25">
      <c r="A44" s="33"/>
      <c r="B44" s="35" t="s">
        <v>73</v>
      </c>
      <c r="C44" s="157" t="s">
        <v>50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</row>
    <row r="45" spans="1:203" ht="15.75" outlineLevel="2" x14ac:dyDescent="0.25">
      <c r="A45" s="33"/>
      <c r="B45" s="35" t="s">
        <v>73</v>
      </c>
      <c r="C45" s="157" t="s">
        <v>50</v>
      </c>
      <c r="D45" s="159"/>
      <c r="E45" s="159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  <row r="46" spans="1:203" ht="15.75" x14ac:dyDescent="0.25">
      <c r="A46" s="33"/>
      <c r="B46" s="52" t="s">
        <v>46</v>
      </c>
      <c r="C46" s="167"/>
      <c r="D46" s="168"/>
      <c r="E46" s="168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68"/>
    </row>
    <row r="47" spans="1:203" ht="45" outlineLevel="1" x14ac:dyDescent="0.25">
      <c r="A47" s="33">
        <v>37</v>
      </c>
      <c r="B47" s="35" t="s">
        <v>102</v>
      </c>
      <c r="C47" s="157" t="s">
        <v>103</v>
      </c>
      <c r="D47" s="159">
        <f>MIN(F47:Q47)</f>
        <v>1</v>
      </c>
      <c r="E47" s="159">
        <f>MAX(F47:Q47)</f>
        <v>1</v>
      </c>
      <c r="F47" s="197">
        <v>1</v>
      </c>
      <c r="G47" s="204">
        <v>1</v>
      </c>
      <c r="H47" s="204">
        <v>1</v>
      </c>
      <c r="I47" s="197">
        <v>1</v>
      </c>
      <c r="J47" s="197">
        <v>1</v>
      </c>
      <c r="K47" s="197">
        <v>1</v>
      </c>
      <c r="L47" s="197">
        <v>1</v>
      </c>
      <c r="M47" s="204">
        <v>1</v>
      </c>
      <c r="N47" s="204">
        <v>1</v>
      </c>
      <c r="O47" s="204">
        <v>1</v>
      </c>
      <c r="P47" s="204">
        <v>1</v>
      </c>
      <c r="Q47" s="197">
        <v>1</v>
      </c>
      <c r="R47" s="159" t="s">
        <v>144</v>
      </c>
      <c r="S47" s="173"/>
      <c r="T47" s="25" t="s">
        <v>150</v>
      </c>
    </row>
    <row r="48" spans="1:203" ht="15.75" outlineLevel="2" x14ac:dyDescent="0.25">
      <c r="A48" s="33">
        <v>40</v>
      </c>
      <c r="B48" s="35" t="s">
        <v>73</v>
      </c>
      <c r="C48" s="157" t="s">
        <v>27</v>
      </c>
      <c r="D48" s="159">
        <f>MIN(F48:Q48)</f>
        <v>0</v>
      </c>
      <c r="E48" s="159">
        <f>MAX(F48:Q48)</f>
        <v>0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</row>
    <row r="49" spans="1:20" ht="15.75" outlineLevel="2" x14ac:dyDescent="0.25">
      <c r="A49" s="33">
        <v>41</v>
      </c>
      <c r="B49" s="35" t="s">
        <v>73</v>
      </c>
      <c r="C49" s="157" t="s">
        <v>35</v>
      </c>
      <c r="D49" s="159">
        <f>MIN(F49:Q49)</f>
        <v>0</v>
      </c>
      <c r="E49" s="159">
        <f>MAX(F49:Q49)</f>
        <v>0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</row>
    <row r="50" spans="1:20" ht="30" outlineLevel="1" x14ac:dyDescent="0.25">
      <c r="A50" s="33">
        <v>42</v>
      </c>
      <c r="B50" s="35" t="s">
        <v>104</v>
      </c>
      <c r="C50" s="157" t="s">
        <v>105</v>
      </c>
      <c r="D50" s="159">
        <f>MIN(F50:Q50)</f>
        <v>1</v>
      </c>
      <c r="E50" s="159">
        <f>MAX(F50:Q50)</f>
        <v>1</v>
      </c>
      <c r="F50" s="159">
        <v>1</v>
      </c>
      <c r="G50" s="159">
        <v>1</v>
      </c>
      <c r="H50" s="159">
        <v>1</v>
      </c>
      <c r="I50" s="159">
        <v>1</v>
      </c>
      <c r="J50" s="159">
        <v>1</v>
      </c>
      <c r="K50" s="159">
        <v>1</v>
      </c>
      <c r="L50" s="159">
        <v>1</v>
      </c>
      <c r="M50" s="159">
        <v>1</v>
      </c>
      <c r="N50" s="159">
        <v>1</v>
      </c>
      <c r="O50" s="159">
        <v>1</v>
      </c>
      <c r="P50" s="159">
        <v>1</v>
      </c>
      <c r="Q50" s="159">
        <v>1</v>
      </c>
      <c r="R50" s="159" t="s">
        <v>120</v>
      </c>
      <c r="T50" s="25" t="s">
        <v>151</v>
      </c>
    </row>
    <row r="51" spans="1:20" ht="78.75" x14ac:dyDescent="0.25">
      <c r="A51" s="33"/>
      <c r="B51" s="52" t="s">
        <v>69</v>
      </c>
      <c r="C51" s="151"/>
      <c r="D51" s="142"/>
      <c r="E51" s="14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42"/>
    </row>
    <row r="52" spans="1:20" ht="139.5" customHeight="1" outlineLevel="1" x14ac:dyDescent="0.25">
      <c r="A52" s="33"/>
      <c r="B52" s="35" t="s">
        <v>106</v>
      </c>
      <c r="C52" s="157" t="s">
        <v>68</v>
      </c>
      <c r="D52" s="159">
        <f>MIN(F52:Q52)</f>
        <v>0</v>
      </c>
      <c r="E52" s="159">
        <f>MAX(F52:Q52)</f>
        <v>1</v>
      </c>
      <c r="F52" s="197">
        <v>1</v>
      </c>
      <c r="G52" s="197">
        <v>1</v>
      </c>
      <c r="H52" s="197">
        <v>1</v>
      </c>
      <c r="I52" s="197">
        <v>1</v>
      </c>
      <c r="J52" s="197">
        <v>0</v>
      </c>
      <c r="K52" s="197">
        <v>1</v>
      </c>
      <c r="L52" s="197">
        <v>1</v>
      </c>
      <c r="M52" s="197">
        <v>1</v>
      </c>
      <c r="N52" s="197">
        <v>1</v>
      </c>
      <c r="O52" s="197">
        <v>0</v>
      </c>
      <c r="P52" s="197">
        <v>0</v>
      </c>
      <c r="Q52" s="197">
        <v>1</v>
      </c>
      <c r="R52" s="159" t="s">
        <v>145</v>
      </c>
      <c r="S52" s="170"/>
      <c r="T52" s="25" t="s">
        <v>150</v>
      </c>
    </row>
    <row r="53" spans="1:20" s="56" customFormat="1" ht="15.75" x14ac:dyDescent="0.25">
      <c r="A53" s="33"/>
      <c r="B53" s="55" t="s">
        <v>38</v>
      </c>
      <c r="C53" s="154"/>
      <c r="D53" s="142"/>
      <c r="E53" s="142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45"/>
    </row>
    <row r="54" spans="1:20" ht="48" customHeight="1" x14ac:dyDescent="0.25">
      <c r="A54" s="33">
        <v>43</v>
      </c>
      <c r="B54" s="32" t="s">
        <v>134</v>
      </c>
      <c r="C54" s="156" t="s">
        <v>31</v>
      </c>
      <c r="D54" s="220" t="s">
        <v>54</v>
      </c>
      <c r="E54" s="221"/>
      <c r="F54" s="57">
        <v>1</v>
      </c>
      <c r="G54" s="57">
        <v>1</v>
      </c>
      <c r="H54" s="57">
        <v>1</v>
      </c>
      <c r="I54" s="57">
        <v>1</v>
      </c>
      <c r="J54" s="57">
        <v>1</v>
      </c>
      <c r="K54" s="57">
        <v>1</v>
      </c>
      <c r="L54" s="57">
        <v>1</v>
      </c>
      <c r="M54" s="57">
        <v>1</v>
      </c>
      <c r="N54" s="57">
        <v>1</v>
      </c>
      <c r="O54" s="57">
        <v>1</v>
      </c>
      <c r="P54" s="57">
        <v>0</v>
      </c>
      <c r="Q54" s="57">
        <v>1</v>
      </c>
      <c r="R54" s="57" t="s">
        <v>142</v>
      </c>
      <c r="T54" s="25" t="s">
        <v>150</v>
      </c>
    </row>
    <row r="55" spans="1:20" ht="68.25" customHeight="1" x14ac:dyDescent="0.25">
      <c r="A55" s="174">
        <v>46</v>
      </c>
      <c r="B55" s="180" t="s">
        <v>135</v>
      </c>
      <c r="C55" s="181" t="s">
        <v>32</v>
      </c>
      <c r="D55" s="222" t="s">
        <v>147</v>
      </c>
      <c r="E55" s="222"/>
      <c r="F55" s="182">
        <v>0</v>
      </c>
      <c r="G55" s="182">
        <v>0</v>
      </c>
      <c r="H55" s="182">
        <v>0</v>
      </c>
      <c r="I55" s="182">
        <v>0</v>
      </c>
      <c r="J55" s="182">
        <v>0</v>
      </c>
      <c r="K55" s="182">
        <v>0</v>
      </c>
      <c r="L55" s="182">
        <v>0</v>
      </c>
      <c r="M55" s="182">
        <v>0</v>
      </c>
      <c r="N55" s="182">
        <v>0</v>
      </c>
      <c r="O55" s="182">
        <v>0</v>
      </c>
      <c r="P55" s="182">
        <v>0</v>
      </c>
      <c r="Q55" s="182">
        <v>0</v>
      </c>
      <c r="R55" s="183" t="s">
        <v>119</v>
      </c>
      <c r="T55" s="25" t="s">
        <v>150</v>
      </c>
    </row>
    <row r="56" spans="1:20" x14ac:dyDescent="0.25">
      <c r="B56" s="175"/>
      <c r="C56" s="176"/>
      <c r="D56" s="175"/>
      <c r="E56" s="175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</row>
    <row r="57" spans="1:20" ht="42" customHeight="1" x14ac:dyDescent="0.25">
      <c r="B57" s="219" t="s">
        <v>55</v>
      </c>
      <c r="C57" s="219"/>
      <c r="D57" s="219"/>
      <c r="E57" s="219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</row>
    <row r="58" spans="1:20" s="58" customFormat="1" ht="138.75" customHeight="1" x14ac:dyDescent="0.3">
      <c r="B58" s="217" t="s">
        <v>64</v>
      </c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</row>
    <row r="59" spans="1:20" s="58" customFormat="1" ht="54.75" customHeight="1" x14ac:dyDescent="0.3">
      <c r="B59" s="217" t="s">
        <v>148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</row>
    <row r="61" spans="1:20" x14ac:dyDescent="0.25"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</row>
    <row r="62" spans="1:20" x14ac:dyDescent="0.25"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</row>
    <row r="63" spans="1:20" x14ac:dyDescent="0.25"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</row>
    <row r="64" spans="1:20" x14ac:dyDescent="0.25"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</row>
    <row r="65" spans="6:18" x14ac:dyDescent="0.25"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</row>
    <row r="66" spans="6:18" x14ac:dyDescent="0.25"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</row>
    <row r="67" spans="6:18" x14ac:dyDescent="0.25"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</row>
    <row r="68" spans="6:18" x14ac:dyDescent="0.25"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</row>
    <row r="69" spans="6:18" x14ac:dyDescent="0.25"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</row>
    <row r="70" spans="6:18" x14ac:dyDescent="0.25"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</row>
    <row r="71" spans="6:18" x14ac:dyDescent="0.25"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</row>
    <row r="72" spans="6:18" x14ac:dyDescent="0.25"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</row>
    <row r="73" spans="6:18" x14ac:dyDescent="0.25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</row>
    <row r="74" spans="6:18" x14ac:dyDescent="0.25"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</row>
    <row r="75" spans="6:18" x14ac:dyDescent="0.25"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</row>
    <row r="76" spans="6:18" x14ac:dyDescent="0.25"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</row>
    <row r="77" spans="6:18" x14ac:dyDescent="0.25"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</row>
    <row r="78" spans="6:18" x14ac:dyDescent="0.25"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</row>
    <row r="79" spans="6:18" x14ac:dyDescent="0.25"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</row>
    <row r="80" spans="6:18" x14ac:dyDescent="0.25">
      <c r="F80" s="72"/>
    </row>
  </sheetData>
  <protectedRanges>
    <protectedRange sqref="F55:Q55" name="krista_tr_3697_0_4"/>
  </protectedRanges>
  <autoFilter ref="B4:R55"/>
  <customSheetViews>
    <customSheetView guid="{147A8583-3101-4745-816E-6D404CE92D5B}" showPageBreaks="1" showAutoFilter="1" hiddenColumns="1" topLeftCell="B1">
      <pane xSplit="2" ySplit="5" topLeftCell="D60" activePane="bottomRight" state="frozen"/>
      <selection pane="bottomRight" activeCell="X62" sqref="X62"/>
      <pageMargins left="0" right="0" top="0.19685039370078741" bottom="0.19685039370078741" header="0" footer="0"/>
      <pageSetup paperSize="8" scale="75" orientation="landscape" r:id="rId1"/>
      <autoFilter ref="A5:AA83"/>
    </customSheetView>
    <customSheetView guid="{8ABC692A-193F-4EA9-A7E8-F3C636A6C39C}" showPageBreaks="1" filter="1" showAutoFilter="1" hiddenColumns="1" topLeftCell="B1">
      <pane xSplit="2" ySplit="5" topLeftCell="T19" activePane="bottomRight" state="frozen"/>
      <selection pane="bottomRight" activeCell="W74" sqref="W74"/>
      <pageMargins left="0" right="0" top="0.19685039370078741" bottom="0.19685039370078741" header="0" footer="0"/>
      <pageSetup paperSize="8" scale="75" orientation="landscape" r:id="rId2"/>
      <autoFilter ref="A5:AA83">
        <filterColumn colId="2">
          <filters>
            <filter val="1.1"/>
            <filter val="1.2"/>
            <filter val="1.5"/>
            <filter val="1.6"/>
            <filter val="2.1"/>
            <filter val="2.5"/>
            <filter val="2.9"/>
            <filter val="5.1"/>
            <filter val="5.2"/>
            <filter val="5.3"/>
            <filter val="5.4"/>
            <filter val="5.5"/>
            <filter val="5.6"/>
          </filters>
        </filterColumn>
      </autoFilter>
    </customSheetView>
  </customSheetViews>
  <mergeCells count="6">
    <mergeCell ref="B59:R59"/>
    <mergeCell ref="F2:M2"/>
    <mergeCell ref="B57:E57"/>
    <mergeCell ref="D54:E54"/>
    <mergeCell ref="D55:E55"/>
    <mergeCell ref="B58:R58"/>
  </mergeCells>
  <phoneticPr fontId="94" type="noConversion"/>
  <pageMargins left="0.25" right="0.25" top="0.75" bottom="0.75" header="0.3" footer="0.3"/>
  <pageSetup paperSize="8" scale="51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Расчет</vt:lpstr>
      <vt:lpstr>Нарушения БК</vt:lpstr>
      <vt:lpstr>Оценки</vt:lpstr>
      <vt:lpstr>Индикаторы</vt:lpstr>
      <vt:lpstr>Данные</vt:lpstr>
      <vt:lpstr>Данные!Заголовки_для_печати</vt:lpstr>
      <vt:lpstr>Индикаторы!Заголовки_для_печати</vt:lpstr>
      <vt:lpstr>'Нарушения БК'!Заголовки_для_печати</vt:lpstr>
      <vt:lpstr>Оценки!Заголовки_для_печати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Pokatovich</dc:creator>
  <cp:lastModifiedBy>Голубев С.В.</cp:lastModifiedBy>
  <cp:lastPrinted>2025-08-22T06:34:33Z</cp:lastPrinted>
  <dcterms:created xsi:type="dcterms:W3CDTF">2010-12-18T23:19:43Z</dcterms:created>
  <dcterms:modified xsi:type="dcterms:W3CDTF">2025-08-25T10:12:25Z</dcterms:modified>
</cp:coreProperties>
</file>